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дод" sheetId="1" r:id="rId1"/>
    <sheet name="індив" sheetId="2" r:id="rId2"/>
    <sheet name="заг" sheetId="3" r:id="rId3"/>
    <sheet name="Лист1" sheetId="4" state="hidden" r:id="rId4"/>
  </sheets>
  <definedNames>
    <definedName name="_xlnm.Print_Area" localSheetId="0">'дод'!$A$1:$R$476</definedName>
    <definedName name="_xlnm.Print_Area" localSheetId="2">'заг'!$A$1:$Q$117</definedName>
    <definedName name="_xlnm.Print_Area" localSheetId="1">'індив'!$A$1:$R$1290</definedName>
  </definedNames>
  <calcPr fullCalcOnLoad="1"/>
</workbook>
</file>

<file path=xl/sharedStrings.xml><?xml version="1.0" encoding="utf-8"?>
<sst xmlns="http://schemas.openxmlformats.org/spreadsheetml/2006/main" count="1720" uniqueCount="323">
  <si>
    <t>Додаток 3</t>
  </si>
  <si>
    <t>1.</t>
  </si>
  <si>
    <t xml:space="preserve">Найменування </t>
  </si>
  <si>
    <t>граничний обсяг</t>
  </si>
  <si>
    <t>необхідно додатково</t>
  </si>
  <si>
    <t>+</t>
  </si>
  <si>
    <t>1</t>
  </si>
  <si>
    <t>2</t>
  </si>
  <si>
    <t>3</t>
  </si>
  <si>
    <t>4</t>
  </si>
  <si>
    <t>5</t>
  </si>
  <si>
    <t>6</t>
  </si>
  <si>
    <t>7</t>
  </si>
  <si>
    <t>КПКВК</t>
  </si>
  <si>
    <t>КЕКВ/ККК</t>
  </si>
  <si>
    <t>Поточні видатки</t>
  </si>
  <si>
    <t>Оплата праці і нарахування на заробітну плату</t>
  </si>
  <si>
    <t xml:space="preserve">Оплата праці  </t>
  </si>
  <si>
    <t xml:space="preserve">         Заробітна плата</t>
  </si>
  <si>
    <t xml:space="preserve">         Грошове утримання військовослужбовців         </t>
  </si>
  <si>
    <t>Нарахування на заробітну плату</t>
  </si>
  <si>
    <t>Використання товарів і послуг</t>
  </si>
  <si>
    <t xml:space="preserve">         Предмети, матеріали, обладнання та інвентар</t>
  </si>
  <si>
    <t xml:space="preserve">         Медикаменти та перев’язувальні матеріали</t>
  </si>
  <si>
    <t xml:space="preserve">         Продукти харчування</t>
  </si>
  <si>
    <t xml:space="preserve">         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</si>
  <si>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</si>
  <si>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</si>
  <si>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</si>
  <si>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</si>
  <si>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</si>
  <si>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</si>
  <si>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</si>
  <si>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</si>
  <si>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</si>
  <si>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</si>
  <si>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Оокремі заходи розвитку по реалізації державних (регіональних) програм, не віднесені до заходів розвитку</t>
  </si>
  <si>
    <t>Поточні трансферти</t>
  </si>
  <si>
    <t xml:space="preserve">Субсидії та поточні трансферти підприємствам (установам, організаціям) </t>
  </si>
  <si>
    <t>Трансферти органам державного управління  інших  рівнів</t>
  </si>
  <si>
    <t>Соціальне забезпечення</t>
  </si>
  <si>
    <t xml:space="preserve">         Виплата пенсій і допомоги</t>
  </si>
  <si>
    <t xml:space="preserve">         Стипендії</t>
  </si>
  <si>
    <t xml:space="preserve">         Інші поточні трансферти населенню</t>
  </si>
  <si>
    <t>Інші видатки</t>
  </si>
  <si>
    <t>Нерозподілені видатки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</si>
  <si>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</si>
  <si>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</si>
  <si>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</si>
  <si>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</si>
  <si>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</si>
  <si>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об"єктів</t>
  </si>
  <si>
    <t>Капітальний ремонт</t>
  </si>
  <si>
    <t xml:space="preserve">        Капітальний ремонт житлового фонду (приміщень)</t>
  </si>
  <si>
    <t xml:space="preserve">         Капітальний ремонт  інших об’єктів</t>
  </si>
  <si>
    <t>Реконструкція та реставрація</t>
  </si>
  <si>
    <t xml:space="preserve">        Реконструкція житлового фонду (приміщення)</t>
  </si>
  <si>
    <t xml:space="preserve">         Реконструкція та реставрація  інших об’єктів</t>
  </si>
  <si>
    <t xml:space="preserve">         Реставрація пам’яток культури, історії та архітектури</t>
  </si>
  <si>
    <t>Капітальні трансферти</t>
  </si>
  <si>
    <t xml:space="preserve">         Капітальні трансферти підприємствам (установам, організаціям)</t>
  </si>
  <si>
    <t xml:space="preserve">         Капітальні трансферти органам державного управління інших рівнів</t>
  </si>
  <si>
    <t xml:space="preserve">         Капітальні трансферти населенню</t>
  </si>
  <si>
    <t>ВСЬОГО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</si>
  <si>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</si>
  <si>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№ п/п</t>
  </si>
  <si>
    <t>Одиниця виміру</t>
  </si>
  <si>
    <t>Джерело інформації</t>
  </si>
  <si>
    <t xml:space="preserve">ВСЬОГО </t>
  </si>
  <si>
    <t>індикативні прогнозні показники</t>
  </si>
  <si>
    <t>(підпис)</t>
  </si>
  <si>
    <t>(прізвище та ініціали)</t>
  </si>
  <si>
    <t>Керівник фінансової служби</t>
  </si>
  <si>
    <t>Додаток 2</t>
  </si>
  <si>
    <t>КВК</t>
  </si>
  <si>
    <t>2.</t>
  </si>
  <si>
    <t xml:space="preserve">     </t>
  </si>
  <si>
    <t>Код</t>
  </si>
  <si>
    <t>Найменування</t>
  </si>
  <si>
    <t>Загальний фонд</t>
  </si>
  <si>
    <t>Спеціальний фонд</t>
  </si>
  <si>
    <t>в тому числі бюджет розвитку</t>
  </si>
  <si>
    <t>Разом</t>
  </si>
  <si>
    <t>(3+4)</t>
  </si>
  <si>
    <t>(6+7)</t>
  </si>
  <si>
    <t>(9+10)</t>
  </si>
  <si>
    <t>Надходження із загального фонду бюджету</t>
  </si>
  <si>
    <t>Х</t>
  </si>
  <si>
    <t>Плата за послуги, що надаються бюджетними установами згідно з функціональними повноваженнями</t>
  </si>
  <si>
    <t>Кошти, що отримуються бюджетними установами від господарської та/або виробничої діяльності</t>
  </si>
  <si>
    <t>Плата за оренду майна бюджетних установ</t>
  </si>
  <si>
    <t>Кошти, що отримуються бюджетними установами від реалізації майна</t>
  </si>
  <si>
    <t>Благодійні внески, гранти та дарунки, отримані бюджетними установами</t>
  </si>
  <si>
    <t>Кошти, що отримуються бюджетними установами на виконання окремих доручень</t>
  </si>
  <si>
    <t>Інші надходження спеціального фонду(розшифрувати)</t>
  </si>
  <si>
    <t>УСЬОГО ДОХОДІВ</t>
  </si>
  <si>
    <t>Залишок коштів на початок періоду</t>
  </si>
  <si>
    <t>Залишок  коштів на кінець періоду</t>
  </si>
  <si>
    <t>Кошти, що передаються із загального фонду бюджету до бюджету розвитку (спеціального фонду)</t>
  </si>
  <si>
    <t>УСЬОГО ДЖЕРЕЛ ФІНАНСУВАННЯ</t>
  </si>
  <si>
    <t>Повернення кредитів до бюджету підприємствами, установами, організаціями</t>
  </si>
  <si>
    <t>Повернення інших внутрішніх кредитів до бюджету</t>
  </si>
  <si>
    <t>УСЬОГО ПОВЕРНЕННЯ КРЕДИТІВ</t>
  </si>
  <si>
    <t>Найменування видів надходжень</t>
  </si>
  <si>
    <t>КЕКВ</t>
  </si>
  <si>
    <t>Найменування видатків у розрізі підпрограм та кодів економічної класифікацією</t>
  </si>
  <si>
    <t>в т.ч. бюджет розвитку</t>
  </si>
  <si>
    <t>Разом (3+4)</t>
  </si>
  <si>
    <t>Разом (7+8)</t>
  </si>
  <si>
    <t>Разом (11+12)</t>
  </si>
  <si>
    <t xml:space="preserve">        </t>
  </si>
  <si>
    <t xml:space="preserve">              </t>
  </si>
  <si>
    <t xml:space="preserve">          5.2. Виклад запиту видатків/надання кредитів на 2013 рік за бюджетною програмою в розрізі підпрограм та кодів класифікації кредитування</t>
  </si>
  <si>
    <t>ККК</t>
  </si>
  <si>
    <t>Підпрограма1</t>
  </si>
  <si>
    <t xml:space="preserve">          5.4. Виклад запиту видатків/надання кредитів на 2014-2015 року за бюджетною програмою в розрізі підпрограм та кодів класифікації кредитування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</si>
  <si>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</si>
  <si>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</si>
  <si>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</si>
  <si>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</si>
  <si>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</si>
  <si>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</si>
  <si>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</si>
  <si>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8</t>
  </si>
  <si>
    <t>9</t>
  </si>
  <si>
    <t>10</t>
  </si>
  <si>
    <t>11</t>
  </si>
  <si>
    <t>12</t>
  </si>
  <si>
    <t>Обов’язкові виплати</t>
  </si>
  <si>
    <t>Інші доплати та надбавки</t>
  </si>
  <si>
    <t>Премії</t>
  </si>
  <si>
    <t>Матеріальна допомога</t>
  </si>
  <si>
    <t>у тому числі допомога на оздоровлення</t>
  </si>
  <si>
    <t>Категорії працівників</t>
  </si>
  <si>
    <t>затверджено</t>
  </si>
  <si>
    <t>фактично зайняті</t>
  </si>
  <si>
    <t>з них штатні одиниці за загальним фондом, що враховані також у спеціальному фонді</t>
  </si>
  <si>
    <t>Назва</t>
  </si>
  <si>
    <t>Коли та яким документом затверджена</t>
  </si>
  <si>
    <t>Короткий зміст заходів за програмою</t>
  </si>
  <si>
    <t>Затверджено з урахуванням змін</t>
  </si>
  <si>
    <t>Касові видатки</t>
  </si>
  <si>
    <t>Зміна кредиторської заборгованості  (7-6)</t>
  </si>
  <si>
    <t>Погашено кредиторську заборгованість за рахунок коштів</t>
  </si>
  <si>
    <t>Бюджетні зобов"язання (4+7)</t>
  </si>
  <si>
    <t>загального фонду</t>
  </si>
  <si>
    <t>спеціального фонду</t>
  </si>
  <si>
    <t>4112</t>
  </si>
  <si>
    <t>Надання кредитів з бюджету підприємствам, установам, організаціям</t>
  </si>
  <si>
    <t>4113</t>
  </si>
  <si>
    <t>Надання інших внутрішніх кредитів з бюджету</t>
  </si>
  <si>
    <t>УСЬОГО НАДАННЯ КРЕДИТІВ</t>
  </si>
  <si>
    <t>УСЬОГО ВИТРАТ</t>
  </si>
  <si>
    <t>Планується погасити кредиторську  заборгованість за рахунок коштів</t>
  </si>
  <si>
    <t>Граничний обсяг видатків, доведений фінансовим  органом</t>
  </si>
  <si>
    <t xml:space="preserve">Планується погасити кредиторську  заборгованість за рахунок коштів </t>
  </si>
  <si>
    <t>Причини виникнення заборгованості</t>
  </si>
  <si>
    <t>Вжиті заходи щодо погашення заборгованості</t>
  </si>
  <si>
    <t>№ з/п</t>
  </si>
  <si>
    <t>Заходи, яких необхідно вжити для приведення норм документів у відповідність до доведеного граничного обсягу</t>
  </si>
  <si>
    <t xml:space="preserve">14. Капітальні видатки </t>
  </si>
  <si>
    <t>….</t>
  </si>
  <si>
    <t>у тому числі по розпорядниках (одержувачах) бюджетних коштів</t>
  </si>
  <si>
    <t>№ 1 - усього</t>
  </si>
  <si>
    <t>у тому числі</t>
  </si>
  <si>
    <t>2110</t>
  </si>
  <si>
    <t>2133</t>
  </si>
  <si>
    <t>№ 2 - усього</t>
  </si>
  <si>
    <t>……..</t>
  </si>
  <si>
    <t>і т.д.</t>
  </si>
  <si>
    <t xml:space="preserve">14.3. Капітальні видатки (КЕКВ 3110,3120,3200) у 2011-2012 роках та проект на 2013рік </t>
  </si>
  <si>
    <t>20__рік - затверджено з урахуванням змін, грн.</t>
  </si>
  <si>
    <t xml:space="preserve">2012 рік - затверджено
</t>
  </si>
  <si>
    <t xml:space="preserve">Кількість одинииць обладнання станом на 01.01.20__  (в т. ч. ступінь фізичного і морального зношення обладнанн) </t>
  </si>
  <si>
    <t>Прогноз на 2013рік</t>
  </si>
  <si>
    <t xml:space="preserve">Напрями спрямування* </t>
  </si>
  <si>
    <t>всього</t>
  </si>
  <si>
    <t>в т.ч. за рахунок загального фонду, грн.</t>
  </si>
  <si>
    <t>кількість одиниць</t>
  </si>
  <si>
    <t>вартість одиниці, грн.</t>
  </si>
  <si>
    <t>всього, грн.</t>
  </si>
  <si>
    <t>в т.ч. за рахунок передачі коштів із загального фонду, грн.</t>
  </si>
  <si>
    <t>всього,  грн.</t>
  </si>
  <si>
    <t>Найменування головного розпорядника коштів - всього, в тому числі</t>
  </si>
  <si>
    <t>х</t>
  </si>
  <si>
    <t>Трубка оптична ТО1-040-175-30 (Риноскоп-артроскоп 4 мм, 30град. Робоча довжина 175мм)</t>
  </si>
  <si>
    <t>Апарат (артропомпа) для нагнітання розчинів лікувальних засобів в сустав АНС-01</t>
  </si>
  <si>
    <t>Трубка артроскопічна хірургічна з двума кранами до аркроскопу з кутом огляду 30 град (диам 4мм)</t>
  </si>
  <si>
    <t>Зажим артроскопічний хірургічний з кремнєвою для видалення вільних и инших тіл робочою довжиною 140мм</t>
  </si>
  <si>
    <t>Викушувач артроскопічний хрургічний вигнутий вліво, робоча довжина 140мм</t>
  </si>
  <si>
    <t>Викушувач артроскопічний хрургічний вигнутий вправо, робоча довжина 140мм</t>
  </si>
  <si>
    <t>Стилет артроскопічний хірургічний пірамідний довжиною 198мм (4мм)</t>
  </si>
  <si>
    <t>Щуп артроскопічний хірургічний крючковий, довжиною 220мм, довжина крючка 44мм</t>
  </si>
  <si>
    <t>Гемоглобінометр</t>
  </si>
  <si>
    <t>монітор</t>
  </si>
  <si>
    <t>блок лікаря "Сава-Порта"</t>
  </si>
  <si>
    <t>аналізатор глюкози крові мембранний АГАМ-01 "Клер"</t>
  </si>
  <si>
    <t>ліжка функціональні</t>
  </si>
  <si>
    <t>комплект для масажу</t>
  </si>
  <si>
    <t>ігрова доріжка</t>
  </si>
  <si>
    <t>надувний батут "казка"</t>
  </si>
  <si>
    <t>сухий басейн</t>
  </si>
  <si>
    <t>інвалідний візок</t>
  </si>
  <si>
    <t>принтер</t>
  </si>
  <si>
    <t>електрокардіограф</t>
  </si>
  <si>
    <t>системний блок</t>
  </si>
  <si>
    <t>зовнішній тубус до резектоскопу</t>
  </si>
  <si>
    <t>секторальний датчик для УЗД</t>
  </si>
  <si>
    <t>Найменування відповідального виконавця</t>
  </si>
  <si>
    <t>Найменування бюджетної програми</t>
  </si>
  <si>
    <t>Найменування коду економічної класифікації</t>
  </si>
  <si>
    <t>…..</t>
  </si>
  <si>
    <t>* У графі 20 необхідно привести напрями спрямування капітальних видатків, зокрема кількість та найменування обладнання і предметів довгострокового</t>
  </si>
  <si>
    <t xml:space="preserve"> користування, що передбачається придбати (для КЕКВ 3110), найменування придбаного об'єкту (для КЕКВ 3120), </t>
  </si>
  <si>
    <t xml:space="preserve">конкретне зазначення платежів, які відносяться до капітальних трансфертів населенню (КЕКВ 3240) </t>
  </si>
  <si>
    <t>14.4. Капітальні видатки (КЕКВ  3120, 3130, 3140) у 20__-20__ роках та проект на 20__ рік</t>
  </si>
  <si>
    <t>Загальний обсяг робіт згідно з проектно-кошторисною документацією, грн.*</t>
  </si>
  <si>
    <t>Будівельна готовність об'єкту станом на 01.01.20__, %%</t>
  </si>
  <si>
    <t>20__ рік - затверджено з урахуванням змін, грн.</t>
  </si>
  <si>
    <t>20__ рік - звіт, грн.</t>
  </si>
  <si>
    <t>Загальна залишкова вартість робіт станом на 01.01.20__</t>
  </si>
  <si>
    <t xml:space="preserve">20__ рік - затверд-жено, грн.
</t>
  </si>
  <si>
    <t>20__ рік - прект, грн.</t>
  </si>
  <si>
    <t xml:space="preserve">Напрями спрямування** </t>
  </si>
  <si>
    <t>в т.ч. загальний фонд</t>
  </si>
  <si>
    <t>в т.ч. за рахунок передачі коштів із загального фонду</t>
  </si>
  <si>
    <t>капремонт рентгенкабінету</t>
  </si>
  <si>
    <t>капремонт лікувального корпусу №1 та поліклініки (часткова заміна вікон)</t>
  </si>
  <si>
    <t>* У графі 3 заповнюється кошторисна вартість відповідно до титулу будови та наявності затвердженого проекту кошторисної документації</t>
  </si>
  <si>
    <t xml:space="preserve"> </t>
  </si>
  <si>
    <t>Додаток 1</t>
  </si>
  <si>
    <t>3. Прогноз надходжень для забезпечення діяльності головного розпорядника:</t>
  </si>
  <si>
    <t xml:space="preserve">  3.1. Прогноз надходжень для забезпечення діяльності головного розпорядника коштів на 2013 рік:</t>
  </si>
  <si>
    <t xml:space="preserve">     3.2. Прогноз надходжень для забезпечення діяльності головного розпорядника коштів  на 2014-2015 рр.</t>
  </si>
  <si>
    <t>Відповідальний виконавець</t>
  </si>
  <si>
    <t>080101</t>
  </si>
  <si>
    <t>080500</t>
  </si>
  <si>
    <t>081003</t>
  </si>
  <si>
    <t>250403</t>
  </si>
  <si>
    <t>КТКВК</t>
  </si>
  <si>
    <t>інднкс</t>
  </si>
  <si>
    <r>
      <t xml:space="preserve">              (</t>
    </r>
    <r>
      <rPr>
        <sz val="8"/>
        <rFont val="Times New Roman"/>
        <family val="1"/>
      </rPr>
      <t>найменування головного розпорядника коштів місцевого бюджету</t>
    </r>
    <r>
      <rPr>
        <sz val="11"/>
        <rFont val="Times New Roman"/>
        <family val="1"/>
      </rPr>
      <t>)</t>
    </r>
  </si>
  <si>
    <r>
      <t>*</t>
    </r>
    <r>
      <rPr>
        <sz val="10"/>
        <rFont val="Times New Roman"/>
        <family val="1"/>
      </rPr>
      <t xml:space="preserve"> У графі 6 необхідно привести напрями спрямування капітальних видатків, зокрема кількість та найменування обладнання і предметів довгострокового користування, нематеріальних активів, що передбачається придбати (для КЕКВ 2110, 2300, 2410), кількість та на</t>
    </r>
  </si>
  <si>
    <r>
      <t>**</t>
    </r>
    <r>
      <rPr>
        <sz val="10"/>
        <rFont val="Times New Roman"/>
        <family val="1"/>
      </rPr>
      <t xml:space="preserve"> У графі 7 необхідно привести дані про очікувані результати, наприклад, інформацію щодо відсотку оновлення обладнання, площі, яку буде відремонтовано.</t>
    </r>
  </si>
  <si>
    <t>( ) (  )</t>
  </si>
  <si>
    <t xml:space="preserve">(__) (__) </t>
  </si>
  <si>
    <t xml:space="preserve"> * 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бюджетів, затвердженої наказом Міністерства фінансів України від 14 січня 2011 року №11 "Про бюджету класифікацію"</t>
  </si>
  <si>
    <t>Після запровадження програмно-цільового методу на місцевому рівні місцеві бюджети, які не застосовують програмно-цільового методу у бюджетному процесі, замість коду програмної класифікації видатків та кредитування місцевих бюджетів проставляють код Типової програмної класифікації видатків та кредитування місцевих бюджетів/Тимчасової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Міністрества фінансів України від 02.12.2014 року №1195</t>
  </si>
  <si>
    <t>Кошти, що отримують бюджетні установи 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t>
  </si>
  <si>
    <t>Благодійні внески, гранти та дарунки</t>
  </si>
  <si>
    <t>Власні надходження бюджетних установ</t>
  </si>
  <si>
    <t>Інші джерела власних надходжень бюджетних установ</t>
  </si>
  <si>
    <t xml:space="preserve">( ) ( ) </t>
  </si>
  <si>
    <t>Продовження додатка 2</t>
  </si>
  <si>
    <t>Керівник установи</t>
  </si>
  <si>
    <t>Продовження додатка 3</t>
  </si>
  <si>
    <t>20__</t>
  </si>
  <si>
    <t>(найменування бюджетної програми)</t>
  </si>
  <si>
    <t>КПКВ</t>
  </si>
  <si>
    <t>(__) (__) (__) (__) (__) (__) (__)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</si>
  <si>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</si>
  <si>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</si>
  <si>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</si>
  <si>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</si>
  <si>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Запозичення</t>
  </si>
  <si>
    <t>(4+5)</t>
  </si>
  <si>
    <t>(8+9)</t>
  </si>
  <si>
    <t>(12+13)</t>
  </si>
  <si>
    <t>Підпрограми/завдання бюджетної програми</t>
  </si>
  <si>
    <t>Разом (4+5)</t>
  </si>
  <si>
    <t>Разом (8+9)</t>
  </si>
  <si>
    <t>Разом (12+13)</t>
  </si>
  <si>
    <t xml:space="preserve">Підпрограма  </t>
  </si>
  <si>
    <t xml:space="preserve">Завдання </t>
  </si>
  <si>
    <t>у тому числі допомога на вирішення соціально-побутових потреб</t>
  </si>
  <si>
    <t>в тому числі оплата праці штатних одиниць за загальним фондом, що враховані також у спеціальному фонді</t>
  </si>
  <si>
    <t>ВСЬОГО  штатних одиниць</t>
  </si>
  <si>
    <t>Найменування джерел надходжень</t>
  </si>
  <si>
    <t>Назва інвестиційного проекту (об"єкта ) 1</t>
  </si>
  <si>
    <t>Наджодження із бюджету</t>
  </si>
  <si>
    <t>Інші джерела фінансування (за видами)</t>
  </si>
  <si>
    <t>Назва інвестиційного проекту (об"єкта ) 2</t>
  </si>
  <si>
    <t xml:space="preserve">Затверджено  з урахуванням внесених  змін </t>
  </si>
  <si>
    <t xml:space="preserve">        Окремі заходи розвитку по реалізації державних (регіональних) програм, не віднесені до заходів розвитку</t>
  </si>
  <si>
    <t>Очікуваний обсяг взяття поточних зобов’язань (4-6)</t>
  </si>
  <si>
    <t>Очікуваний обсяг взяття поточних зобов’язань (9-11)</t>
  </si>
  <si>
    <t>Пояснення, що характеризують джерела фінансування</t>
  </si>
  <si>
    <t xml:space="preserve">Повна назва нормативно-правового акту </t>
  </si>
  <si>
    <t>Обсяг видатків, не забезпечений граничним обсягом (грн.)          (4-5)</t>
  </si>
  <si>
    <t>Обсяг видатків, врахований у граничному обсязі (грн.)</t>
  </si>
  <si>
    <t>Обсяг видатків, необхідний для виконання статей ( пунктів) (грн.)</t>
  </si>
  <si>
    <t>Статті (пункти) нормативно-правового акта</t>
  </si>
  <si>
    <t>13</t>
  </si>
  <si>
    <t>14</t>
  </si>
  <si>
    <t>15</t>
  </si>
  <si>
    <t>16</t>
  </si>
  <si>
    <t>17</t>
  </si>
  <si>
    <t>18</t>
  </si>
  <si>
    <t>19</t>
  </si>
  <si>
    <t>Програма</t>
  </si>
  <si>
    <t>2. Додаткові видатки загального фонду районного бюджету</t>
  </si>
  <si>
    <t>Підсумковий рядок таблиці 2.1.</t>
  </si>
  <si>
    <t>Обгрунтування необхідності додаткових коштів загального фонду на 20__-20__ роках (обов"язкове посилання на нормативний документ, відповідно до якого існує необхідність у додаткових коштах)</t>
  </si>
  <si>
    <t>Підсумковий рядок таблиці 2.2.</t>
  </si>
  <si>
    <t>3.</t>
  </si>
  <si>
    <t>4.1. Мета бюджетної програми та строки її реалізації</t>
  </si>
  <si>
    <t>5. Надходження для виконання бюджетної програми:</t>
  </si>
  <si>
    <t>6. Видатки за кодами економічної класифікації бюджету</t>
  </si>
  <si>
    <t>7. Видатки у розрізі підпрограм та завдань</t>
  </si>
  <si>
    <t>8. Результативні показники бюджетної програми</t>
  </si>
  <si>
    <t>9. Структура видатків  на оплату праці</t>
  </si>
  <si>
    <t>10. Чисельність зайнятих у бюджетних установах</t>
  </si>
  <si>
    <t>11. Районні програми, які виконуються в межах бюджетної програми.</t>
  </si>
  <si>
    <t>12. Інвестиційні проекти, які виконуються в межах бюджетної програми</t>
  </si>
  <si>
    <r>
      <t xml:space="preserve">   н</t>
    </r>
    <r>
      <rPr>
        <sz val="8"/>
        <rFont val="Times New Roman"/>
        <family val="1"/>
      </rPr>
      <t>айменування головного розпорядника коштів місцевого бюджету</t>
    </r>
    <r>
      <rPr>
        <sz val="11"/>
        <rFont val="Times New Roman"/>
        <family val="1"/>
      </rPr>
      <t>) (КВК)</t>
    </r>
  </si>
  <si>
    <t xml:space="preserve">                                  </t>
  </si>
  <si>
    <t>(найменування відповідального виконавця бюджетної програми)</t>
  </si>
  <si>
    <t>(грн)</t>
  </si>
  <si>
    <t>4.2. Підстави для реалізації бюджетної програми</t>
  </si>
  <si>
    <t xml:space="preserve">2. Мета діяльності головного розпорядника коштів </t>
  </si>
  <si>
    <t>до Інструкції щодо підготовки</t>
  </si>
  <si>
    <t>бюджетних запитів  з використанням</t>
  </si>
  <si>
    <t>програмно -цільового методу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</si>
</sst>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0"/>
    <numFmt numFmtId="195" formatCode="0.000"/>
    <numFmt numFmtId="196" formatCode="0.000000"/>
    <numFmt numFmtId="197" formatCode="0.00000"/>
    <numFmt numFmtId="198" formatCode="0.00000000"/>
    <numFmt numFmtId="199" formatCode="0.0000000"/>
    <numFmt numFmtId="200" formatCode="0.0%"/>
  </numFmts>
  <fonts count="7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7.5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 Cyr"/>
      <family val="0"/>
    </font>
    <font>
      <i/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0"/>
    </font>
    <font>
      <b/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 Cyr"/>
      <family val="0"/>
    </font>
    <font>
      <b/>
      <sz val="10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color indexed="9"/>
      <name val="Times New Roman"/>
      <family val="1"/>
    </font>
    <font>
      <sz val="6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3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0" fillId="0" borderId="10" xfId="0" applyBorder="1" applyAlignment="1">
      <alignment/>
    </xf>
    <xf numFmtId="0" fontId="31" fillId="0" borderId="0" xfId="0" applyFont="1" applyAlignment="1">
      <alignment horizontal="left" wrapText="1" shrinkToFit="1"/>
    </xf>
    <xf numFmtId="0" fontId="31" fillId="0" borderId="0" xfId="0" applyFont="1" applyAlignment="1">
      <alignment wrapText="1" shrinkToFit="1"/>
    </xf>
    <xf numFmtId="0" fontId="0" fillId="0" borderId="0" xfId="0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wrapText="1"/>
    </xf>
    <xf numFmtId="0" fontId="22" fillId="0" borderId="13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wrapText="1"/>
    </xf>
    <xf numFmtId="0" fontId="34" fillId="0" borderId="19" xfId="0" applyFont="1" applyBorder="1" applyAlignment="1">
      <alignment horizontal="left" vertical="top" wrapText="1"/>
    </xf>
    <xf numFmtId="0" fontId="24" fillId="0" borderId="20" xfId="0" applyFont="1" applyBorder="1" applyAlignment="1">
      <alignment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19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0" fontId="29" fillId="0" borderId="19" xfId="0" applyFont="1" applyBorder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left" wrapText="1" shrinkToFit="1"/>
    </xf>
    <xf numFmtId="0" fontId="25" fillId="0" borderId="14" xfId="0" applyFont="1" applyBorder="1" applyAlignment="1">
      <alignment horizontal="left" vertical="top" wrapText="1"/>
    </xf>
    <xf numFmtId="0" fontId="38" fillId="0" borderId="14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7" fillId="0" borderId="0" xfId="0" applyFont="1" applyAlignment="1">
      <alignment horizontal="left" wrapText="1" shrinkToFit="1"/>
    </xf>
    <xf numFmtId="0" fontId="30" fillId="0" borderId="21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0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0" fillId="0" borderId="0" xfId="0" applyFont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10" xfId="0" applyFont="1" applyBorder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left"/>
    </xf>
    <xf numFmtId="0" fontId="31" fillId="0" borderId="10" xfId="0" applyFont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2" xfId="0" applyFont="1" applyBorder="1" applyAlignment="1">
      <alignment wrapText="1"/>
    </xf>
    <xf numFmtId="0" fontId="40" fillId="0" borderId="26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0" borderId="15" xfId="0" applyFont="1" applyBorder="1" applyAlignment="1">
      <alignment wrapText="1"/>
    </xf>
    <xf numFmtId="0" fontId="40" fillId="0" borderId="21" xfId="0" applyFont="1" applyBorder="1" applyAlignment="1">
      <alignment wrapText="1"/>
    </xf>
    <xf numFmtId="0" fontId="42" fillId="0" borderId="27" xfId="0" applyFont="1" applyBorder="1" applyAlignment="1">
      <alignment vertical="top" wrapText="1"/>
    </xf>
    <xf numFmtId="4" fontId="24" fillId="0" borderId="26" xfId="0" applyNumberFormat="1" applyFont="1" applyBorder="1" applyAlignment="1">
      <alignment horizontal="center" vertical="top" wrapText="1"/>
    </xf>
    <xf numFmtId="0" fontId="24" fillId="0" borderId="26" xfId="0" applyFont="1" applyBorder="1" applyAlignment="1">
      <alignment horizontal="center" vertical="top" wrapText="1"/>
    </xf>
    <xf numFmtId="0" fontId="24" fillId="0" borderId="26" xfId="0" applyFont="1" applyBorder="1" applyAlignment="1">
      <alignment vertical="top" wrapText="1"/>
    </xf>
    <xf numFmtId="0" fontId="24" fillId="0" borderId="27" xfId="0" applyFont="1" applyBorder="1" applyAlignment="1">
      <alignment vertical="top" wrapText="1"/>
    </xf>
    <xf numFmtId="0" fontId="24" fillId="0" borderId="28" xfId="0" applyFont="1" applyBorder="1" applyAlignment="1">
      <alignment horizontal="center" vertical="top" wrapText="1"/>
    </xf>
    <xf numFmtId="0" fontId="33" fillId="0" borderId="27" xfId="0" applyFont="1" applyBorder="1" applyAlignment="1">
      <alignment vertical="top" wrapText="1"/>
    </xf>
    <xf numFmtId="0" fontId="29" fillId="0" borderId="26" xfId="0" applyFont="1" applyBorder="1" applyAlignment="1">
      <alignment wrapText="1"/>
    </xf>
    <xf numFmtId="0" fontId="27" fillId="0" borderId="26" xfId="0" applyFont="1" applyBorder="1" applyAlignment="1">
      <alignment horizontal="center" vertical="top" wrapText="1"/>
    </xf>
    <xf numFmtId="0" fontId="29" fillId="0" borderId="26" xfId="0" applyFont="1" applyBorder="1" applyAlignment="1">
      <alignment vertical="top" wrapText="1"/>
    </xf>
    <xf numFmtId="0" fontId="27" fillId="0" borderId="26" xfId="0" applyFont="1" applyBorder="1" applyAlignment="1">
      <alignment vertical="top" wrapText="1"/>
    </xf>
    <xf numFmtId="0" fontId="29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center" vertical="top" wrapText="1"/>
    </xf>
    <xf numFmtId="0" fontId="27" fillId="0" borderId="29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30" xfId="0" applyFont="1" applyBorder="1" applyAlignment="1">
      <alignment vertical="top" wrapText="1"/>
    </xf>
    <xf numFmtId="2" fontId="27" fillId="0" borderId="30" xfId="0" applyNumberFormat="1" applyFont="1" applyBorder="1" applyAlignment="1">
      <alignment vertical="top" wrapText="1"/>
    </xf>
    <xf numFmtId="0" fontId="31" fillId="0" borderId="0" xfId="0" applyFont="1" applyBorder="1" applyAlignment="1">
      <alignment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wrapText="1"/>
    </xf>
    <xf numFmtId="0" fontId="40" fillId="0" borderId="20" xfId="0" applyFont="1" applyBorder="1" applyAlignment="1">
      <alignment horizontal="center" wrapText="1"/>
    </xf>
    <xf numFmtId="0" fontId="40" fillId="0" borderId="31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Border="1" applyAlignment="1">
      <alignment wrapText="1"/>
    </xf>
    <xf numFmtId="3" fontId="24" fillId="0" borderId="26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40" fillId="0" borderId="32" xfId="0" applyFont="1" applyBorder="1" applyAlignment="1">
      <alignment horizontal="center" wrapText="1"/>
    </xf>
    <xf numFmtId="0" fontId="41" fillId="0" borderId="19" xfId="0" applyFont="1" applyBorder="1" applyAlignment="1">
      <alignment horizontal="center" wrapText="1"/>
    </xf>
    <xf numFmtId="0" fontId="40" fillId="0" borderId="20" xfId="0" applyFont="1" applyBorder="1" applyAlignment="1">
      <alignment horizontal="center" vertical="top" wrapText="1"/>
    </xf>
    <xf numFmtId="0" fontId="42" fillId="0" borderId="18" xfId="0" applyFont="1" applyBorder="1" applyAlignment="1">
      <alignment wrapText="1"/>
    </xf>
    <xf numFmtId="0" fontId="42" fillId="0" borderId="19" xfId="0" applyFont="1" applyBorder="1" applyAlignment="1">
      <alignment horizontal="justify" vertical="top" wrapText="1"/>
    </xf>
    <xf numFmtId="0" fontId="24" fillId="0" borderId="31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29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top" wrapText="1"/>
    </xf>
    <xf numFmtId="0" fontId="40" fillId="0" borderId="20" xfId="0" applyFont="1" applyBorder="1" applyAlignment="1">
      <alignment horizontal="left" vertical="top" wrapText="1"/>
    </xf>
    <xf numFmtId="0" fontId="24" fillId="0" borderId="24" xfId="0" applyFont="1" applyBorder="1" applyAlignment="1">
      <alignment vertical="top" wrapText="1"/>
    </xf>
    <xf numFmtId="0" fontId="24" fillId="0" borderId="17" xfId="0" applyFont="1" applyBorder="1" applyAlignment="1">
      <alignment vertical="top" wrapText="1"/>
    </xf>
    <xf numFmtId="0" fontId="41" fillId="0" borderId="26" xfId="0" applyFont="1" applyBorder="1" applyAlignment="1">
      <alignment horizontal="center" wrapText="1"/>
    </xf>
    <xf numFmtId="0" fontId="42" fillId="0" borderId="26" xfId="0" applyFont="1" applyBorder="1" applyAlignment="1">
      <alignment horizontal="justify" vertical="top" wrapText="1"/>
    </xf>
    <xf numFmtId="0" fontId="34" fillId="0" borderId="19" xfId="0" applyFont="1" applyBorder="1" applyAlignment="1">
      <alignment horizontal="justify" vertical="top" wrapText="1"/>
    </xf>
    <xf numFmtId="0" fontId="33" fillId="0" borderId="18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vertical="top" wrapText="1"/>
    </xf>
    <xf numFmtId="0" fontId="24" fillId="0" borderId="3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4" fillId="0" borderId="26" xfId="0" applyFont="1" applyFill="1" applyBorder="1" applyAlignment="1">
      <alignment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36" fillId="0" borderId="13" xfId="0" applyFont="1" applyBorder="1" applyAlignment="1">
      <alignment horizontal="center"/>
    </xf>
    <xf numFmtId="0" fontId="0" fillId="0" borderId="24" xfId="0" applyFont="1" applyBorder="1" applyAlignment="1">
      <alignment horizontal="center" wrapText="1" shrinkToFi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4" fillId="0" borderId="15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3" xfId="0" applyFill="1" applyBorder="1" applyAlignment="1">
      <alignment/>
    </xf>
    <xf numFmtId="0" fontId="41" fillId="0" borderId="18" xfId="0" applyFont="1" applyBorder="1" applyAlignment="1">
      <alignment horizontal="center" wrapText="1"/>
    </xf>
    <xf numFmtId="0" fontId="40" fillId="0" borderId="29" xfId="0" applyFont="1" applyBorder="1" applyAlignment="1">
      <alignment horizontal="center" wrapText="1"/>
    </xf>
    <xf numFmtId="0" fontId="40" fillId="0" borderId="21" xfId="0" applyFont="1" applyBorder="1" applyAlignment="1">
      <alignment horizontal="center" wrapText="1"/>
    </xf>
    <xf numFmtId="0" fontId="24" fillId="0" borderId="19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33" fillId="0" borderId="1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3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wrapText="1"/>
    </xf>
    <xf numFmtId="0" fontId="24" fillId="0" borderId="34" xfId="0" applyFont="1" applyBorder="1" applyAlignment="1">
      <alignment horizontal="center" vertical="top" wrapText="1"/>
    </xf>
    <xf numFmtId="0" fontId="40" fillId="0" borderId="26" xfId="0" applyFont="1" applyBorder="1" applyAlignment="1">
      <alignment horizontal="center" vertical="top" wrapText="1"/>
    </xf>
    <xf numFmtId="0" fontId="40" fillId="0" borderId="35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2" fillId="0" borderId="18" xfId="0" applyFont="1" applyFill="1" applyBorder="1" applyAlignment="1">
      <alignment wrapText="1"/>
    </xf>
    <xf numFmtId="0" fontId="24" fillId="0" borderId="19" xfId="0" applyFont="1" applyFill="1" applyBorder="1" applyAlignment="1">
      <alignment vertical="top" wrapText="1"/>
    </xf>
    <xf numFmtId="0" fontId="24" fillId="0" borderId="35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5" fillId="0" borderId="26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48" fillId="0" borderId="17" xfId="0" applyFont="1" applyBorder="1" applyAlignment="1">
      <alignment vertical="top" wrapText="1"/>
    </xf>
    <xf numFmtId="0" fontId="48" fillId="0" borderId="17" xfId="0" applyFont="1" applyBorder="1" applyAlignment="1">
      <alignment wrapText="1"/>
    </xf>
    <xf numFmtId="0" fontId="33" fillId="0" borderId="36" xfId="0" applyFont="1" applyBorder="1" applyAlignment="1">
      <alignment horizontal="center" wrapText="1"/>
    </xf>
    <xf numFmtId="0" fontId="35" fillId="0" borderId="30" xfId="0" applyFont="1" applyBorder="1" applyAlignment="1">
      <alignment horizontal="center" vertical="top" wrapText="1"/>
    </xf>
    <xf numFmtId="0" fontId="24" fillId="0" borderId="3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42" fillId="0" borderId="16" xfId="0" applyFont="1" applyBorder="1" applyAlignment="1">
      <alignment horizontal="justify" vertical="top" wrapText="1"/>
    </xf>
    <xf numFmtId="0" fontId="29" fillId="0" borderId="17" xfId="0" applyFont="1" applyBorder="1" applyAlignment="1">
      <alignment vertical="top" wrapText="1"/>
    </xf>
    <xf numFmtId="0" fontId="29" fillId="0" borderId="17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wrapText="1"/>
    </xf>
    <xf numFmtId="0" fontId="35" fillId="0" borderId="0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center" vertical="top" wrapText="1"/>
    </xf>
    <xf numFmtId="0" fontId="23" fillId="0" borderId="17" xfId="0" applyFont="1" applyFill="1" applyBorder="1" applyAlignment="1">
      <alignment horizontal="right" vertical="top" wrapText="1"/>
    </xf>
    <xf numFmtId="0" fontId="24" fillId="0" borderId="17" xfId="0" applyFont="1" applyBorder="1" applyAlignment="1">
      <alignment horizontal="right" vertical="top" wrapText="1"/>
    </xf>
    <xf numFmtId="0" fontId="23" fillId="0" borderId="17" xfId="0" applyFont="1" applyBorder="1" applyAlignment="1">
      <alignment horizontal="right" vertical="top" wrapText="1"/>
    </xf>
    <xf numFmtId="0" fontId="24" fillId="0" borderId="17" xfId="0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3" fontId="23" fillId="0" borderId="17" xfId="0" applyNumberFormat="1" applyFont="1" applyBorder="1" applyAlignment="1">
      <alignment horizontal="right" vertical="top" wrapText="1"/>
    </xf>
    <xf numFmtId="0" fontId="24" fillId="0" borderId="12" xfId="0" applyFont="1" applyBorder="1" applyAlignment="1">
      <alignment vertical="top" wrapText="1"/>
    </xf>
    <xf numFmtId="0" fontId="55" fillId="0" borderId="39" xfId="0" applyFont="1" applyFill="1" applyBorder="1" applyAlignment="1">
      <alignment horizontal="center" vertical="top" wrapText="1"/>
    </xf>
    <xf numFmtId="0" fontId="51" fillId="0" borderId="12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22" fillId="0" borderId="0" xfId="0" applyFont="1" applyBorder="1" applyAlignment="1">
      <alignment/>
    </xf>
    <xf numFmtId="0" fontId="31" fillId="0" borderId="10" xfId="0" applyFont="1" applyFill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9" fillId="0" borderId="0" xfId="0" applyFont="1" applyFill="1" applyAlignment="1">
      <alignment horizontal="center" vertical="top" wrapText="1"/>
    </xf>
    <xf numFmtId="0" fontId="29" fillId="0" borderId="0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horizontal="center" vertical="top" wrapText="1"/>
    </xf>
    <xf numFmtId="188" fontId="24" fillId="0" borderId="40" xfId="0" applyNumberFormat="1" applyFont="1" applyFill="1" applyBorder="1" applyAlignment="1">
      <alignment horizontal="center" vertical="top" wrapText="1"/>
    </xf>
    <xf numFmtId="0" fontId="37" fillId="0" borderId="41" xfId="0" applyNumberFormat="1" applyFont="1" applyFill="1" applyBorder="1" applyAlignment="1">
      <alignment horizontal="center" vertical="top" wrapText="1"/>
    </xf>
    <xf numFmtId="49" fontId="53" fillId="0" borderId="37" xfId="0" applyNumberFormat="1" applyFont="1" applyFill="1" applyBorder="1" applyAlignment="1">
      <alignment horizontal="center" vertical="top"/>
    </xf>
    <xf numFmtId="0" fontId="53" fillId="0" borderId="37" xfId="0" applyFont="1" applyFill="1" applyBorder="1" applyAlignment="1">
      <alignment horizontal="left" vertical="top" wrapText="1"/>
    </xf>
    <xf numFmtId="0" fontId="54" fillId="0" borderId="37" xfId="0" applyFont="1" applyFill="1" applyBorder="1" applyAlignment="1">
      <alignment horizontal="left" vertical="top" wrapText="1"/>
    </xf>
    <xf numFmtId="188" fontId="39" fillId="0" borderId="37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49" fontId="53" fillId="0" borderId="41" xfId="0" applyNumberFormat="1" applyFont="1" applyFill="1" applyBorder="1" applyAlignment="1">
      <alignment horizontal="center" vertical="top"/>
    </xf>
    <xf numFmtId="0" fontId="53" fillId="0" borderId="41" xfId="0" applyFont="1" applyFill="1" applyBorder="1" applyAlignment="1">
      <alignment horizontal="left" vertical="top" wrapText="1"/>
    </xf>
    <xf numFmtId="0" fontId="54" fillId="0" borderId="41" xfId="0" applyFont="1" applyFill="1" applyBorder="1" applyAlignment="1">
      <alignment horizontal="left" vertical="top" wrapText="1"/>
    </xf>
    <xf numFmtId="188" fontId="39" fillId="0" borderId="41" xfId="0" applyNumberFormat="1" applyFont="1" applyFill="1" applyBorder="1" applyAlignment="1">
      <alignment horizontal="right" vertical="top" wrapText="1"/>
    </xf>
    <xf numFmtId="188" fontId="24" fillId="0" borderId="41" xfId="0" applyNumberFormat="1" applyFont="1" applyFill="1" applyBorder="1" applyAlignment="1">
      <alignment vertical="top" wrapText="1"/>
    </xf>
    <xf numFmtId="0" fontId="23" fillId="0" borderId="41" xfId="0" applyFont="1" applyFill="1" applyBorder="1" applyAlignment="1">
      <alignment horizontal="center" vertical="top" wrapText="1"/>
    </xf>
    <xf numFmtId="0" fontId="24" fillId="0" borderId="41" xfId="0" applyFont="1" applyFill="1" applyBorder="1" applyAlignment="1">
      <alignment vertical="top" wrapText="1"/>
    </xf>
    <xf numFmtId="188" fontId="54" fillId="0" borderId="41" xfId="0" applyNumberFormat="1" applyFont="1" applyFill="1" applyBorder="1" applyAlignment="1">
      <alignment horizontal="left" vertical="top" wrapText="1"/>
    </xf>
    <xf numFmtId="0" fontId="39" fillId="0" borderId="41" xfId="0" applyFont="1" applyFill="1" applyBorder="1" applyAlignment="1">
      <alignment horizontal="center" vertical="top" wrapText="1"/>
    </xf>
    <xf numFmtId="0" fontId="56" fillId="0" borderId="41" xfId="0" applyFont="1" applyBorder="1" applyAlignment="1">
      <alignment/>
    </xf>
    <xf numFmtId="49" fontId="23" fillId="0" borderId="41" xfId="0" applyNumberFormat="1" applyFont="1" applyFill="1" applyBorder="1" applyAlignment="1">
      <alignment horizontal="center" vertical="top" wrapText="1"/>
    </xf>
    <xf numFmtId="0" fontId="23" fillId="0" borderId="41" xfId="0" applyFont="1" applyFill="1" applyBorder="1" applyAlignment="1">
      <alignment vertical="top" wrapText="1"/>
    </xf>
    <xf numFmtId="188" fontId="23" fillId="0" borderId="41" xfId="0" applyNumberFormat="1" applyFont="1" applyFill="1" applyBorder="1" applyAlignment="1">
      <alignment horizontal="right" vertical="top" wrapText="1"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49" fontId="24" fillId="0" borderId="37" xfId="0" applyNumberFormat="1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vertical="top" wrapText="1"/>
    </xf>
    <xf numFmtId="188" fontId="24" fillId="0" borderId="37" xfId="0" applyNumberFormat="1" applyFont="1" applyFill="1" applyBorder="1" applyAlignment="1">
      <alignment horizontal="right" vertical="top" wrapText="1"/>
    </xf>
    <xf numFmtId="0" fontId="24" fillId="0" borderId="37" xfId="0" applyFont="1" applyFill="1" applyBorder="1" applyAlignment="1">
      <alignment horizontal="center" vertical="top"/>
    </xf>
    <xf numFmtId="49" fontId="39" fillId="0" borderId="37" xfId="0" applyNumberFormat="1" applyFont="1" applyFill="1" applyBorder="1" applyAlignment="1">
      <alignment horizontal="center" vertical="top" wrapText="1"/>
    </xf>
    <xf numFmtId="0" fontId="39" fillId="0" borderId="37" xfId="0" applyFont="1" applyFill="1" applyBorder="1" applyAlignment="1">
      <alignment vertical="top" wrapText="1"/>
    </xf>
    <xf numFmtId="0" fontId="39" fillId="0" borderId="37" xfId="0" applyFont="1" applyFill="1" applyBorder="1" applyAlignment="1">
      <alignment horizontal="center" vertical="top" wrapText="1"/>
    </xf>
    <xf numFmtId="188" fontId="39" fillId="0" borderId="37" xfId="0" applyNumberFormat="1" applyFont="1" applyFill="1" applyBorder="1" applyAlignment="1">
      <alignment horizontal="center" vertical="top" wrapText="1"/>
    </xf>
    <xf numFmtId="0" fontId="39" fillId="0" borderId="37" xfId="0" applyFont="1" applyFill="1" applyBorder="1" applyAlignment="1">
      <alignment horizontal="center" vertical="top"/>
    </xf>
    <xf numFmtId="0" fontId="39" fillId="0" borderId="0" xfId="0" applyFont="1" applyFill="1" applyAlignment="1">
      <alignment vertical="top"/>
    </xf>
    <xf numFmtId="0" fontId="39" fillId="0" borderId="0" xfId="0" applyFont="1" applyFill="1" applyBorder="1" applyAlignment="1">
      <alignment vertical="top"/>
    </xf>
    <xf numFmtId="49" fontId="39" fillId="0" borderId="10" xfId="0" applyNumberFormat="1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188" fontId="39" fillId="0" borderId="10" xfId="0" applyNumberFormat="1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/>
    </xf>
    <xf numFmtId="0" fontId="39" fillId="0" borderId="37" xfId="0" applyFont="1" applyFill="1" applyBorder="1" applyAlignment="1">
      <alignment vertical="top"/>
    </xf>
    <xf numFmtId="0" fontId="24" fillId="0" borderId="3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/>
    </xf>
    <xf numFmtId="0" fontId="27" fillId="0" borderId="0" xfId="0" applyNumberFormat="1" applyFont="1" applyAlignment="1">
      <alignment horizontal="left" vertical="top"/>
    </xf>
    <xf numFmtId="0" fontId="27" fillId="0" borderId="0" xfId="0" applyNumberFormat="1" applyFont="1" applyFill="1" applyAlignment="1">
      <alignment horizontal="left" vertical="top"/>
    </xf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horizontal="left" vertical="top"/>
    </xf>
    <xf numFmtId="0" fontId="31" fillId="0" borderId="0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/>
    </xf>
    <xf numFmtId="0" fontId="37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188" fontId="24" fillId="0" borderId="41" xfId="0" applyNumberFormat="1" applyFont="1" applyFill="1" applyBorder="1" applyAlignment="1">
      <alignment horizontal="center" vertical="top" wrapText="1"/>
    </xf>
    <xf numFmtId="0" fontId="37" fillId="0" borderId="42" xfId="0" applyNumberFormat="1" applyFont="1" applyFill="1" applyBorder="1" applyAlignment="1">
      <alignment horizontal="center" vertical="top" wrapText="1"/>
    </xf>
    <xf numFmtId="0" fontId="37" fillId="0" borderId="0" xfId="0" applyNumberFormat="1" applyFont="1" applyFill="1" applyBorder="1" applyAlignment="1">
      <alignment horizontal="center" vertical="top" wrapText="1"/>
    </xf>
    <xf numFmtId="49" fontId="53" fillId="0" borderId="37" xfId="0" applyNumberFormat="1" applyFont="1" applyFill="1" applyBorder="1" applyAlignment="1">
      <alignment horizontal="left" vertical="top"/>
    </xf>
    <xf numFmtId="0" fontId="55" fillId="0" borderId="42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49" fontId="53" fillId="0" borderId="41" xfId="0" applyNumberFormat="1" applyFont="1" applyFill="1" applyBorder="1" applyAlignment="1">
      <alignment horizontal="left" vertical="top"/>
    </xf>
    <xf numFmtId="0" fontId="55" fillId="0" borderId="41" xfId="0" applyFont="1" applyFill="1" applyBorder="1" applyAlignment="1">
      <alignment horizontal="center" vertical="top" wrapText="1"/>
    </xf>
    <xf numFmtId="9" fontId="39" fillId="0" borderId="41" xfId="57" applyNumberFormat="1" applyFont="1" applyFill="1" applyBorder="1" applyAlignment="1">
      <alignment horizontal="right" vertical="top" wrapText="1"/>
    </xf>
    <xf numFmtId="49" fontId="23" fillId="0" borderId="41" xfId="0" applyNumberFormat="1" applyFont="1" applyFill="1" applyBorder="1" applyAlignment="1">
      <alignment horizontal="left" vertical="top" wrapText="1"/>
    </xf>
    <xf numFmtId="0" fontId="23" fillId="0" borderId="41" xfId="0" applyFont="1" applyFill="1" applyBorder="1" applyAlignment="1">
      <alignment horizontal="center" vertical="top"/>
    </xf>
    <xf numFmtId="0" fontId="23" fillId="0" borderId="42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49" fontId="24" fillId="0" borderId="37" xfId="0" applyNumberFormat="1" applyFont="1" applyFill="1" applyBorder="1" applyAlignment="1">
      <alignment horizontal="left" vertical="top" wrapText="1"/>
    </xf>
    <xf numFmtId="0" fontId="24" fillId="0" borderId="42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49" fontId="39" fillId="0" borderId="37" xfId="0" applyNumberFormat="1" applyFont="1" applyFill="1" applyBorder="1" applyAlignment="1">
      <alignment horizontal="left" vertical="top" wrapText="1"/>
    </xf>
    <xf numFmtId="0" fontId="39" fillId="0" borderId="42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horizontal="center" vertical="top"/>
    </xf>
    <xf numFmtId="0" fontId="24" fillId="0" borderId="37" xfId="0" applyFont="1" applyBorder="1" applyAlignment="1">
      <alignment horizontal="left"/>
    </xf>
    <xf numFmtId="0" fontId="24" fillId="0" borderId="37" xfId="0" applyFont="1" applyBorder="1" applyAlignment="1">
      <alignment/>
    </xf>
    <xf numFmtId="0" fontId="24" fillId="0" borderId="42" xfId="0" applyFont="1" applyBorder="1" applyAlignment="1">
      <alignment/>
    </xf>
    <xf numFmtId="0" fontId="29" fillId="0" borderId="0" xfId="0" applyFont="1" applyAlignment="1">
      <alignment horizontal="center" vertical="top" wrapText="1"/>
    </xf>
    <xf numFmtId="0" fontId="57" fillId="0" borderId="10" xfId="0" applyFont="1" applyBorder="1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5" fillId="0" borderId="26" xfId="0" applyFont="1" applyBorder="1" applyAlignment="1">
      <alignment vertical="top" wrapText="1"/>
    </xf>
    <xf numFmtId="0" fontId="40" fillId="0" borderId="30" xfId="0" applyFont="1" applyBorder="1" applyAlignment="1">
      <alignment vertical="top" wrapText="1"/>
    </xf>
    <xf numFmtId="0" fontId="31" fillId="0" borderId="43" xfId="0" applyFont="1" applyBorder="1" applyAlignment="1">
      <alignment horizontal="center" wrapText="1" shrinkToFit="1"/>
    </xf>
    <xf numFmtId="0" fontId="31" fillId="0" borderId="41" xfId="0" applyFont="1" applyBorder="1" applyAlignment="1">
      <alignment horizontal="center" wrapText="1" shrinkToFit="1"/>
    </xf>
    <xf numFmtId="49" fontId="31" fillId="0" borderId="43" xfId="0" applyNumberFormat="1" applyFont="1" applyBorder="1" applyAlignment="1">
      <alignment horizontal="center" wrapText="1" shrinkToFit="1"/>
    </xf>
    <xf numFmtId="49" fontId="31" fillId="0" borderId="41" xfId="0" applyNumberFormat="1" applyFont="1" applyBorder="1" applyAlignment="1">
      <alignment horizontal="center" wrapText="1" shrinkToFit="1"/>
    </xf>
    <xf numFmtId="0" fontId="31" fillId="0" borderId="41" xfId="0" applyFont="1" applyBorder="1" applyAlignment="1">
      <alignment horizontal="left" wrapText="1" shrinkToFit="1"/>
    </xf>
    <xf numFmtId="0" fontId="31" fillId="0" borderId="41" xfId="0" applyFont="1" applyBorder="1" applyAlignment="1">
      <alignment horizontal="left" wrapText="1" indent="3" shrinkToFit="1"/>
    </xf>
    <xf numFmtId="0" fontId="0" fillId="0" borderId="0" xfId="0" applyAlignment="1">
      <alignment wrapText="1"/>
    </xf>
    <xf numFmtId="0" fontId="59" fillId="0" borderId="26" xfId="0" applyFont="1" applyBorder="1" applyAlignment="1">
      <alignment vertical="top" wrapText="1"/>
    </xf>
    <xf numFmtId="0" fontId="59" fillId="0" borderId="26" xfId="0" applyFont="1" applyBorder="1" applyAlignment="1">
      <alignment horizontal="center" vertical="top" wrapText="1"/>
    </xf>
    <xf numFmtId="0" fontId="60" fillId="0" borderId="0" xfId="0" applyFont="1" applyAlignment="1">
      <alignment/>
    </xf>
    <xf numFmtId="3" fontId="59" fillId="0" borderId="20" xfId="0" applyNumberFormat="1" applyFont="1" applyBorder="1" applyAlignment="1">
      <alignment vertical="top" wrapText="1"/>
    </xf>
    <xf numFmtId="3" fontId="59" fillId="0" borderId="26" xfId="0" applyNumberFormat="1" applyFont="1" applyBorder="1" applyAlignment="1">
      <alignment vertical="top" wrapText="1"/>
    </xf>
    <xf numFmtId="3" fontId="59" fillId="0" borderId="31" xfId="0" applyNumberFormat="1" applyFont="1" applyBorder="1" applyAlignment="1">
      <alignment vertical="top" wrapText="1"/>
    </xf>
    <xf numFmtId="3" fontId="59" fillId="0" borderId="26" xfId="0" applyNumberFormat="1" applyFont="1" applyFill="1" applyBorder="1" applyAlignment="1">
      <alignment vertical="top" wrapText="1"/>
    </xf>
    <xf numFmtId="3" fontId="62" fillId="0" borderId="20" xfId="0" applyNumberFormat="1" applyFont="1" applyBorder="1" applyAlignment="1">
      <alignment horizontal="center" vertical="top" wrapText="1"/>
    </xf>
    <xf numFmtId="0" fontId="63" fillId="0" borderId="20" xfId="0" applyFont="1" applyBorder="1" applyAlignment="1">
      <alignment vertical="top" wrapText="1"/>
    </xf>
    <xf numFmtId="0" fontId="59" fillId="0" borderId="20" xfId="0" applyFont="1" applyFill="1" applyBorder="1" applyAlignment="1">
      <alignment vertical="top" wrapText="1"/>
    </xf>
    <xf numFmtId="0" fontId="59" fillId="0" borderId="31" xfId="0" applyFont="1" applyFill="1" applyBorder="1" applyAlignment="1">
      <alignment vertical="top" wrapText="1"/>
    </xf>
    <xf numFmtId="0" fontId="59" fillId="0" borderId="26" xfId="0" applyFont="1" applyFill="1" applyBorder="1" applyAlignment="1">
      <alignment vertical="top" wrapText="1"/>
    </xf>
    <xf numFmtId="0" fontId="59" fillId="0" borderId="20" xfId="0" applyFont="1" applyBorder="1" applyAlignment="1">
      <alignment vertical="top" wrapText="1"/>
    </xf>
    <xf numFmtId="0" fontId="59" fillId="0" borderId="31" xfId="0" applyFont="1" applyBorder="1" applyAlignment="1">
      <alignment vertical="top" wrapText="1"/>
    </xf>
    <xf numFmtId="3" fontId="60" fillId="0" borderId="0" xfId="0" applyNumberFormat="1" applyFont="1" applyAlignment="1">
      <alignment/>
    </xf>
    <xf numFmtId="0" fontId="62" fillId="0" borderId="12" xfId="0" applyFont="1" applyBorder="1" applyAlignment="1">
      <alignment horizontal="center" vertical="top" wrapText="1"/>
    </xf>
    <xf numFmtId="0" fontId="62" fillId="0" borderId="26" xfId="0" applyFont="1" applyBorder="1" applyAlignment="1">
      <alignment horizontal="center" vertical="top" wrapText="1"/>
    </xf>
    <xf numFmtId="0" fontId="62" fillId="0" borderId="31" xfId="0" applyFont="1" applyBorder="1" applyAlignment="1">
      <alignment horizontal="center" vertical="top" wrapText="1"/>
    </xf>
    <xf numFmtId="4" fontId="59" fillId="0" borderId="20" xfId="0" applyNumberFormat="1" applyFont="1" applyBorder="1" applyAlignment="1">
      <alignment vertical="top" wrapText="1"/>
    </xf>
    <xf numFmtId="4" fontId="59" fillId="0" borderId="26" xfId="0" applyNumberFormat="1" applyFont="1" applyBorder="1" applyAlignment="1">
      <alignment vertical="top" wrapText="1"/>
    </xf>
    <xf numFmtId="3" fontId="65" fillId="0" borderId="17" xfId="0" applyNumberFormat="1" applyFont="1" applyBorder="1" applyAlignment="1">
      <alignment horizontal="center" vertical="top" wrapText="1"/>
    </xf>
    <xf numFmtId="4" fontId="65" fillId="0" borderId="17" xfId="0" applyNumberFormat="1" applyFont="1" applyBorder="1" applyAlignment="1">
      <alignment horizontal="center" vertical="top" wrapText="1"/>
    </xf>
    <xf numFmtId="3" fontId="63" fillId="0" borderId="17" xfId="0" applyNumberFormat="1" applyFont="1" applyBorder="1" applyAlignment="1">
      <alignment horizontal="center" vertical="top" wrapText="1"/>
    </xf>
    <xf numFmtId="4" fontId="63" fillId="0" borderId="17" xfId="0" applyNumberFormat="1" applyFont="1" applyBorder="1" applyAlignment="1">
      <alignment horizontal="center" vertical="top" wrapText="1"/>
    </xf>
    <xf numFmtId="0" fontId="62" fillId="0" borderId="20" xfId="0" applyFont="1" applyBorder="1" applyAlignment="1">
      <alignment horizontal="center" vertical="top" wrapText="1"/>
    </xf>
    <xf numFmtId="0" fontId="65" fillId="0" borderId="17" xfId="0" applyFont="1" applyBorder="1" applyAlignment="1">
      <alignment horizontal="center" vertical="top" wrapText="1"/>
    </xf>
    <xf numFmtId="3" fontId="0" fillId="0" borderId="0" xfId="0" applyNumberFormat="1" applyFont="1" applyAlignment="1">
      <alignment/>
    </xf>
    <xf numFmtId="0" fontId="66" fillId="0" borderId="14" xfId="0" applyFont="1" applyBorder="1" applyAlignment="1">
      <alignment horizontal="center" vertical="top" wrapText="1"/>
    </xf>
    <xf numFmtId="0" fontId="42" fillId="0" borderId="28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2" fillId="0" borderId="12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4" xfId="0" applyFont="1" applyFill="1" applyBorder="1" applyAlignment="1">
      <alignment wrapText="1" shrinkToFit="1"/>
    </xf>
    <xf numFmtId="0" fontId="22" fillId="0" borderId="12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66" fillId="0" borderId="24" xfId="0" applyFont="1" applyFill="1" applyBorder="1" applyAlignment="1">
      <alignment/>
    </xf>
    <xf numFmtId="0" fontId="66" fillId="0" borderId="24" xfId="0" applyFont="1" applyFill="1" applyBorder="1" applyAlignment="1">
      <alignment wrapText="1" shrinkToFit="1"/>
    </xf>
    <xf numFmtId="0" fontId="66" fillId="0" borderId="12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66" fillId="0" borderId="24" xfId="0" applyFont="1" applyFill="1" applyBorder="1" applyAlignment="1">
      <alignment horizontal="center" wrapText="1" shrinkToFit="1"/>
    </xf>
    <xf numFmtId="0" fontId="22" fillId="0" borderId="24" xfId="0" applyFont="1" applyBorder="1" applyAlignment="1">
      <alignment wrapText="1" shrinkToFit="1"/>
    </xf>
    <xf numFmtId="1" fontId="22" fillId="0" borderId="12" xfId="0" applyNumberFormat="1" applyFont="1" applyBorder="1" applyAlignment="1">
      <alignment/>
    </xf>
    <xf numFmtId="0" fontId="31" fillId="0" borderId="14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top" wrapText="1"/>
    </xf>
    <xf numFmtId="0" fontId="3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66" fillId="0" borderId="16" xfId="0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41" fillId="0" borderId="44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0" fontId="24" fillId="0" borderId="25" xfId="0" applyFont="1" applyBorder="1" applyAlignment="1">
      <alignment wrapText="1"/>
    </xf>
    <xf numFmtId="0" fontId="40" fillId="0" borderId="27" xfId="0" applyFont="1" applyBorder="1" applyAlignment="1">
      <alignment horizontal="center" wrapText="1"/>
    </xf>
    <xf numFmtId="0" fontId="26" fillId="0" borderId="10" xfId="0" applyFont="1" applyBorder="1" applyAlignment="1">
      <alignment horizontal="left"/>
    </xf>
    <xf numFmtId="0" fontId="40" fillId="0" borderId="16" xfId="0" applyFont="1" applyBorder="1" applyAlignment="1">
      <alignment vertical="top" wrapText="1"/>
    </xf>
    <xf numFmtId="0" fontId="35" fillId="0" borderId="45" xfId="0" applyFont="1" applyFill="1" applyBorder="1" applyAlignment="1">
      <alignment vertical="top" wrapText="1"/>
    </xf>
    <xf numFmtId="0" fontId="29" fillId="0" borderId="45" xfId="0" applyFont="1" applyFill="1" applyBorder="1" applyAlignment="1">
      <alignment vertical="top" wrapText="1"/>
    </xf>
    <xf numFmtId="0" fontId="29" fillId="0" borderId="35" xfId="0" applyFont="1" applyBorder="1" applyAlignment="1">
      <alignment vertical="top" wrapText="1"/>
    </xf>
    <xf numFmtId="0" fontId="29" fillId="0" borderId="46" xfId="0" applyFont="1" applyBorder="1" applyAlignment="1">
      <alignment wrapText="1"/>
    </xf>
    <xf numFmtId="0" fontId="29" fillId="0" borderId="47" xfId="0" applyFont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24" fillId="0" borderId="23" xfId="0" applyFont="1" applyFill="1" applyBorder="1" applyAlignment="1">
      <alignment horizontal="center" wrapText="1"/>
    </xf>
    <xf numFmtId="0" fontId="24" fillId="0" borderId="25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top" wrapText="1"/>
    </xf>
    <xf numFmtId="0" fontId="40" fillId="0" borderId="35" xfId="0" applyFont="1" applyBorder="1" applyAlignment="1">
      <alignment vertical="top" wrapText="1"/>
    </xf>
    <xf numFmtId="0" fontId="62" fillId="0" borderId="26" xfId="0" applyFont="1" applyBorder="1" applyAlignment="1">
      <alignment vertical="top" wrapText="1"/>
    </xf>
    <xf numFmtId="0" fontId="36" fillId="0" borderId="0" xfId="0" applyFont="1" applyBorder="1" applyAlignment="1">
      <alignment/>
    </xf>
    <xf numFmtId="0" fontId="29" fillId="0" borderId="46" xfId="0" applyFont="1" applyFill="1" applyBorder="1" applyAlignment="1">
      <alignment vertical="top" wrapText="1"/>
    </xf>
    <xf numFmtId="0" fontId="41" fillId="0" borderId="47" xfId="0" applyFont="1" applyBorder="1" applyAlignment="1">
      <alignment vertical="top" wrapText="1"/>
    </xf>
    <xf numFmtId="4" fontId="23" fillId="0" borderId="26" xfId="0" applyNumberFormat="1" applyFont="1" applyBorder="1" applyAlignment="1">
      <alignment horizontal="center" vertical="top" wrapText="1"/>
    </xf>
    <xf numFmtId="0" fontId="41" fillId="0" borderId="45" xfId="0" applyFont="1" applyBorder="1" applyAlignment="1">
      <alignment vertical="top" wrapText="1"/>
    </xf>
    <xf numFmtId="0" fontId="23" fillId="0" borderId="27" xfId="0" applyFont="1" applyBorder="1" applyAlignment="1">
      <alignment vertical="top" wrapText="1"/>
    </xf>
    <xf numFmtId="0" fontId="41" fillId="0" borderId="45" xfId="0" applyFont="1" applyFill="1" applyBorder="1" applyAlignment="1">
      <alignment vertical="top" wrapText="1"/>
    </xf>
    <xf numFmtId="0" fontId="40" fillId="0" borderId="45" xfId="0" applyFont="1" applyFill="1" applyBorder="1" applyAlignment="1">
      <alignment vertical="top" wrapText="1"/>
    </xf>
    <xf numFmtId="0" fontId="41" fillId="0" borderId="44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4" fontId="62" fillId="0" borderId="26" xfId="0" applyNumberFormat="1" applyFont="1" applyBorder="1" applyAlignment="1">
      <alignment vertical="top" wrapText="1"/>
    </xf>
    <xf numFmtId="4" fontId="61" fillId="0" borderId="30" xfId="0" applyNumberFormat="1" applyFont="1" applyBorder="1" applyAlignment="1">
      <alignment horizontal="center" vertical="top" wrapText="1"/>
    </xf>
    <xf numFmtId="0" fontId="68" fillId="0" borderId="28" xfId="0" applyFont="1" applyBorder="1" applyAlignment="1">
      <alignment vertical="top" wrapText="1"/>
    </xf>
    <xf numFmtId="0" fontId="69" fillId="0" borderId="15" xfId="0" applyFont="1" applyBorder="1" applyAlignment="1">
      <alignment vertical="top" wrapText="1"/>
    </xf>
    <xf numFmtId="4" fontId="61" fillId="0" borderId="26" xfId="0" applyNumberFormat="1" applyFont="1" applyBorder="1" applyAlignment="1">
      <alignment horizontal="center" vertical="top" wrapText="1"/>
    </xf>
    <xf numFmtId="0" fontId="61" fillId="0" borderId="26" xfId="0" applyFont="1" applyBorder="1" applyAlignment="1">
      <alignment horizontal="center" vertical="top" wrapText="1"/>
    </xf>
    <xf numFmtId="4" fontId="61" fillId="0" borderId="26" xfId="0" applyNumberFormat="1" applyFont="1" applyBorder="1" applyAlignment="1">
      <alignment vertical="top" wrapText="1"/>
    </xf>
    <xf numFmtId="0" fontId="41" fillId="0" borderId="21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5" xfId="0" applyFont="1" applyBorder="1" applyAlignment="1">
      <alignment vertical="top" wrapText="1"/>
    </xf>
    <xf numFmtId="0" fontId="42" fillId="0" borderId="27" xfId="0" applyFont="1" applyBorder="1" applyAlignment="1" applyProtection="1">
      <alignment vertical="top" wrapText="1"/>
      <protection hidden="1"/>
    </xf>
    <xf numFmtId="0" fontId="62" fillId="0" borderId="27" xfId="0" applyFont="1" applyBorder="1" applyAlignment="1" applyProtection="1">
      <alignment vertical="top" wrapText="1"/>
      <protection hidden="1"/>
    </xf>
    <xf numFmtId="4" fontId="61" fillId="0" borderId="20" xfId="0" applyNumberFormat="1" applyFont="1" applyBorder="1" applyAlignment="1">
      <alignment horizontal="center" vertical="top" wrapText="1"/>
    </xf>
    <xf numFmtId="4" fontId="61" fillId="0" borderId="31" xfId="0" applyNumberFormat="1" applyFont="1" applyBorder="1" applyAlignment="1">
      <alignment vertical="top" wrapText="1"/>
    </xf>
    <xf numFmtId="4" fontId="23" fillId="0" borderId="20" xfId="0" applyNumberFormat="1" applyFont="1" applyBorder="1" applyAlignment="1">
      <alignment horizontal="center" vertical="top" wrapText="1"/>
    </xf>
    <xf numFmtId="4" fontId="62" fillId="0" borderId="31" xfId="0" applyNumberFormat="1" applyFont="1" applyBorder="1" applyAlignment="1">
      <alignment vertical="top" wrapText="1"/>
    </xf>
    <xf numFmtId="0" fontId="62" fillId="0" borderId="31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59" fillId="0" borderId="20" xfId="0" applyFont="1" applyBorder="1" applyAlignment="1">
      <alignment horizontal="center" vertical="top" wrapText="1"/>
    </xf>
    <xf numFmtId="4" fontId="61" fillId="0" borderId="36" xfId="0" applyNumberFormat="1" applyFont="1" applyBorder="1" applyAlignment="1">
      <alignment horizontal="center" vertical="top" wrapText="1"/>
    </xf>
    <xf numFmtId="4" fontId="61" fillId="0" borderId="14" xfId="0" applyNumberFormat="1" applyFont="1" applyBorder="1" applyAlignment="1">
      <alignment horizontal="center" vertical="top" wrapText="1"/>
    </xf>
    <xf numFmtId="0" fontId="61" fillId="0" borderId="27" xfId="0" applyFont="1" applyBorder="1" applyAlignment="1" applyProtection="1">
      <alignment vertical="top" wrapText="1"/>
      <protection hidden="1"/>
    </xf>
    <xf numFmtId="0" fontId="22" fillId="0" borderId="0" xfId="0" applyFont="1" applyBorder="1" applyAlignment="1">
      <alignment vertical="top" wrapText="1"/>
    </xf>
    <xf numFmtId="0" fontId="69" fillId="0" borderId="27" xfId="0" applyFont="1" applyBorder="1" applyAlignment="1">
      <alignment vertical="top" wrapText="1"/>
    </xf>
    <xf numFmtId="0" fontId="61" fillId="0" borderId="27" xfId="0" applyFont="1" applyBorder="1" applyAlignment="1" applyProtection="1">
      <alignment horizontal="center" vertical="center" wrapText="1"/>
      <protection hidden="1"/>
    </xf>
    <xf numFmtId="0" fontId="62" fillId="0" borderId="27" xfId="0" applyFont="1" applyBorder="1" applyAlignment="1" applyProtection="1">
      <alignment horizontal="center" vertical="center" wrapText="1"/>
      <protection hidden="1"/>
    </xf>
    <xf numFmtId="0" fontId="42" fillId="0" borderId="27" xfId="0" applyFont="1" applyBorder="1" applyAlignment="1" applyProtection="1">
      <alignment horizontal="center" vertical="center" wrapText="1"/>
      <protection hidden="1"/>
    </xf>
    <xf numFmtId="0" fontId="69" fillId="0" borderId="28" xfId="0" applyFont="1" applyBorder="1" applyAlignment="1">
      <alignment vertical="top" wrapText="1"/>
    </xf>
    <xf numFmtId="0" fontId="33" fillId="0" borderId="19" xfId="0" applyFont="1" applyBorder="1" applyAlignment="1">
      <alignment horizontal="center" wrapText="1"/>
    </xf>
    <xf numFmtId="0" fontId="24" fillId="0" borderId="48" xfId="0" applyFont="1" applyBorder="1" applyAlignment="1">
      <alignment vertical="top" wrapText="1"/>
    </xf>
    <xf numFmtId="0" fontId="42" fillId="4" borderId="18" xfId="0" applyFont="1" applyFill="1" applyBorder="1" applyAlignment="1">
      <alignment wrapText="1"/>
    </xf>
    <xf numFmtId="0" fontId="43" fillId="4" borderId="19" xfId="0" applyFont="1" applyFill="1" applyBorder="1" applyAlignment="1">
      <alignment horizontal="justify" vertical="top" wrapText="1"/>
    </xf>
    <xf numFmtId="0" fontId="46" fillId="4" borderId="21" xfId="0" applyFont="1" applyFill="1" applyBorder="1" applyAlignment="1">
      <alignment vertical="top" wrapText="1"/>
    </xf>
    <xf numFmtId="3" fontId="61" fillId="4" borderId="20" xfId="0" applyNumberFormat="1" applyFont="1" applyFill="1" applyBorder="1" applyAlignment="1">
      <alignment vertical="top" wrapText="1"/>
    </xf>
    <xf numFmtId="0" fontId="68" fillId="4" borderId="18" xfId="0" applyFont="1" applyFill="1" applyBorder="1" applyAlignment="1">
      <alignment wrapText="1"/>
    </xf>
    <xf numFmtId="0" fontId="68" fillId="4" borderId="19" xfId="0" applyFont="1" applyFill="1" applyBorder="1" applyAlignment="1">
      <alignment horizontal="justify" vertical="top" wrapText="1"/>
    </xf>
    <xf numFmtId="0" fontId="70" fillId="4" borderId="21" xfId="0" applyFont="1" applyFill="1" applyBorder="1" applyAlignment="1">
      <alignment vertical="top" wrapText="1"/>
    </xf>
    <xf numFmtId="0" fontId="35" fillId="0" borderId="0" xfId="0" applyFont="1" applyBorder="1" applyAlignment="1">
      <alignment horizontal="left" vertical="top" wrapText="1"/>
    </xf>
    <xf numFmtId="3" fontId="59" fillId="0" borderId="19" xfId="0" applyNumberFormat="1" applyFont="1" applyBorder="1" applyAlignment="1">
      <alignment vertical="top" wrapText="1"/>
    </xf>
    <xf numFmtId="0" fontId="33" fillId="0" borderId="28" xfId="0" applyFont="1" applyBorder="1" applyAlignment="1">
      <alignment horizontal="center" wrapText="1"/>
    </xf>
    <xf numFmtId="0" fontId="33" fillId="0" borderId="49" xfId="0" applyFont="1" applyBorder="1" applyAlignment="1">
      <alignment horizontal="center" wrapText="1"/>
    </xf>
    <xf numFmtId="0" fontId="46" fillId="4" borderId="12" xfId="0" applyFont="1" applyFill="1" applyBorder="1" applyAlignment="1">
      <alignment vertical="top" wrapText="1"/>
    </xf>
    <xf numFmtId="0" fontId="33" fillId="0" borderId="15" xfId="0" applyFont="1" applyBorder="1" applyAlignment="1">
      <alignment horizontal="center" wrapText="1"/>
    </xf>
    <xf numFmtId="0" fontId="35" fillId="0" borderId="14" xfId="0" applyFont="1" applyBorder="1" applyAlignment="1">
      <alignment horizontal="left" vertical="top" wrapText="1"/>
    </xf>
    <xf numFmtId="0" fontId="0" fillId="4" borderId="0" xfId="0" applyFill="1" applyAlignment="1">
      <alignment/>
    </xf>
    <xf numFmtId="0" fontId="71" fillId="0" borderId="50" xfId="0" applyFont="1" applyBorder="1" applyAlignment="1">
      <alignment vertical="top" wrapText="1"/>
    </xf>
    <xf numFmtId="0" fontId="71" fillId="0" borderId="25" xfId="0" applyFont="1" applyBorder="1" applyAlignment="1">
      <alignment vertical="top" wrapText="1"/>
    </xf>
    <xf numFmtId="0" fontId="59" fillId="0" borderId="19" xfId="0" applyFont="1" applyFill="1" applyBorder="1" applyAlignment="1">
      <alignment vertical="top" wrapText="1"/>
    </xf>
    <xf numFmtId="0" fontId="63" fillId="0" borderId="51" xfId="0" applyFont="1" applyBorder="1" applyAlignment="1">
      <alignment vertical="top" wrapText="1"/>
    </xf>
    <xf numFmtId="0" fontId="59" fillId="0" borderId="19" xfId="0" applyFont="1" applyBorder="1" applyAlignment="1">
      <alignment vertical="top" wrapText="1"/>
    </xf>
    <xf numFmtId="0" fontId="63" fillId="0" borderId="35" xfId="0" applyFont="1" applyBorder="1" applyAlignment="1">
      <alignment vertical="top" wrapText="1"/>
    </xf>
    <xf numFmtId="0" fontId="59" fillId="0" borderId="35" xfId="0" applyFont="1" applyFill="1" applyBorder="1" applyAlignment="1">
      <alignment vertical="top" wrapText="1"/>
    </xf>
    <xf numFmtId="0" fontId="59" fillId="0" borderId="33" xfId="0" applyFont="1" applyBorder="1" applyAlignment="1">
      <alignment vertical="top" wrapText="1"/>
    </xf>
    <xf numFmtId="3" fontId="61" fillId="4" borderId="51" xfId="0" applyNumberFormat="1" applyFont="1" applyFill="1" applyBorder="1" applyAlignment="1">
      <alignment vertical="top" wrapText="1"/>
    </xf>
    <xf numFmtId="3" fontId="62" fillId="0" borderId="51" xfId="0" applyNumberFormat="1" applyFont="1" applyBorder="1" applyAlignment="1">
      <alignment horizontal="center" vertical="top" wrapText="1"/>
    </xf>
    <xf numFmtId="3" fontId="61" fillId="4" borderId="35" xfId="0" applyNumberFormat="1" applyFont="1" applyFill="1" applyBorder="1" applyAlignment="1">
      <alignment vertical="top" wrapText="1"/>
    </xf>
    <xf numFmtId="3" fontId="62" fillId="0" borderId="33" xfId="0" applyNumberFormat="1" applyFont="1" applyBorder="1" applyAlignment="1">
      <alignment horizontal="center" vertical="top" wrapText="1"/>
    </xf>
    <xf numFmtId="3" fontId="62" fillId="0" borderId="12" xfId="0" applyNumberFormat="1" applyFont="1" applyBorder="1" applyAlignment="1">
      <alignment horizontal="center" vertical="top" wrapText="1"/>
    </xf>
    <xf numFmtId="0" fontId="0" fillId="0" borderId="25" xfId="0" applyBorder="1" applyAlignment="1">
      <alignment/>
    </xf>
    <xf numFmtId="0" fontId="62" fillId="0" borderId="18" xfId="0" applyFont="1" applyBorder="1" applyAlignment="1">
      <alignment horizontal="center" wrapText="1"/>
    </xf>
    <xf numFmtId="0" fontId="59" fillId="0" borderId="18" xfId="0" applyFont="1" applyFill="1" applyBorder="1" applyAlignment="1">
      <alignment horizontal="center" wrapText="1"/>
    </xf>
    <xf numFmtId="0" fontId="59" fillId="0" borderId="51" xfId="0" applyFont="1" applyFill="1" applyBorder="1" applyAlignment="1">
      <alignment vertical="top" wrapText="1"/>
    </xf>
    <xf numFmtId="0" fontId="59" fillId="0" borderId="51" xfId="0" applyFont="1" applyBorder="1" applyAlignment="1">
      <alignment vertical="top" wrapText="1"/>
    </xf>
    <xf numFmtId="0" fontId="59" fillId="0" borderId="12" xfId="0" applyFont="1" applyBorder="1" applyAlignment="1">
      <alignment vertical="top" wrapText="1"/>
    </xf>
    <xf numFmtId="0" fontId="62" fillId="0" borderId="18" xfId="0" applyFont="1" applyBorder="1" applyAlignment="1">
      <alignment wrapText="1"/>
    </xf>
    <xf numFmtId="0" fontId="64" fillId="0" borderId="0" xfId="0" applyFont="1" applyBorder="1" applyAlignment="1">
      <alignment vertical="top" wrapText="1"/>
    </xf>
    <xf numFmtId="0" fontId="66" fillId="0" borderId="0" xfId="0" applyFont="1" applyFill="1" applyBorder="1" applyAlignment="1">
      <alignment/>
    </xf>
    <xf numFmtId="1" fontId="22" fillId="0" borderId="0" xfId="0" applyNumberFormat="1" applyFont="1" applyBorder="1" applyAlignment="1">
      <alignment/>
    </xf>
    <xf numFmtId="0" fontId="43" fillId="0" borderId="0" xfId="0" applyFont="1" applyBorder="1" applyAlignment="1">
      <alignment vertical="top" wrapText="1"/>
    </xf>
    <xf numFmtId="0" fontId="60" fillId="0" borderId="11" xfId="0" applyFont="1" applyBorder="1" applyAlignment="1">
      <alignment/>
    </xf>
    <xf numFmtId="0" fontId="42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25" fillId="0" borderId="0" xfId="0" applyFont="1" applyBorder="1" applyAlignment="1">
      <alignment vertical="top" wrapText="1"/>
    </xf>
    <xf numFmtId="0" fontId="33" fillId="0" borderId="28" xfId="0" applyFont="1" applyBorder="1" applyAlignment="1">
      <alignment horizontal="center" vertical="top" wrapText="1"/>
    </xf>
    <xf numFmtId="0" fontId="40" fillId="0" borderId="28" xfId="0" applyFont="1" applyBorder="1" applyAlignment="1">
      <alignment horizontal="center" wrapText="1"/>
    </xf>
    <xf numFmtId="0" fontId="59" fillId="0" borderId="35" xfId="0" applyFont="1" applyBorder="1" applyAlignment="1">
      <alignment vertical="top" wrapText="1"/>
    </xf>
    <xf numFmtId="0" fontId="59" fillId="0" borderId="21" xfId="0" applyFont="1" applyBorder="1" applyAlignment="1">
      <alignment vertical="top" wrapText="1"/>
    </xf>
    <xf numFmtId="0" fontId="59" fillId="0" borderId="52" xfId="0" applyFont="1" applyBorder="1" applyAlignment="1">
      <alignment vertical="top" wrapText="1"/>
    </xf>
    <xf numFmtId="0" fontId="59" fillId="0" borderId="26" xfId="0" applyFont="1" applyFill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8" fillId="0" borderId="15" xfId="0" applyFont="1" applyFill="1" applyBorder="1" applyAlignment="1">
      <alignment wrapText="1"/>
    </xf>
    <xf numFmtId="0" fontId="40" fillId="0" borderId="51" xfId="0" applyFont="1" applyBorder="1" applyAlignment="1">
      <alignment horizontal="center" vertical="top" wrapText="1"/>
    </xf>
    <xf numFmtId="0" fontId="59" fillId="0" borderId="53" xfId="0" applyFont="1" applyFill="1" applyBorder="1" applyAlignment="1">
      <alignment vertical="top" wrapText="1"/>
    </xf>
    <xf numFmtId="0" fontId="48" fillId="0" borderId="21" xfId="0" applyFont="1" applyFill="1" applyBorder="1" applyAlignment="1">
      <alignment wrapText="1"/>
    </xf>
    <xf numFmtId="0" fontId="72" fillId="0" borderId="54" xfId="0" applyFont="1" applyBorder="1" applyAlignment="1">
      <alignment wrapText="1"/>
    </xf>
    <xf numFmtId="0" fontId="48" fillId="0" borderId="55" xfId="0" applyFont="1" applyFill="1" applyBorder="1" applyAlignment="1">
      <alignment wrapText="1"/>
    </xf>
    <xf numFmtId="0" fontId="48" fillId="0" borderId="11" xfId="0" applyFont="1" applyFill="1" applyBorder="1" applyAlignment="1">
      <alignment wrapText="1"/>
    </xf>
    <xf numFmtId="0" fontId="59" fillId="0" borderId="56" xfId="0" applyFont="1" applyFill="1" applyBorder="1" applyAlignment="1">
      <alignment vertical="top" wrapText="1"/>
    </xf>
    <xf numFmtId="0" fontId="59" fillId="0" borderId="57" xfId="0" applyFont="1" applyFill="1" applyBorder="1" applyAlignment="1">
      <alignment vertical="top" wrapText="1"/>
    </xf>
    <xf numFmtId="0" fontId="72" fillId="0" borderId="46" xfId="0" applyFont="1" applyBorder="1" applyAlignment="1">
      <alignment wrapText="1"/>
    </xf>
    <xf numFmtId="0" fontId="73" fillId="0" borderId="15" xfId="0" applyFont="1" applyFill="1" applyBorder="1" applyAlignment="1">
      <alignment wrapText="1"/>
    </xf>
    <xf numFmtId="0" fontId="73" fillId="0" borderId="21" xfId="0" applyFont="1" applyFill="1" applyBorder="1" applyAlignment="1">
      <alignment wrapText="1"/>
    </xf>
    <xf numFmtId="0" fontId="73" fillId="0" borderId="54" xfId="0" applyFont="1" applyFill="1" applyBorder="1" applyAlignment="1">
      <alignment wrapText="1"/>
    </xf>
    <xf numFmtId="0" fontId="73" fillId="0" borderId="46" xfId="0" applyFont="1" applyFill="1" applyBorder="1" applyAlignment="1">
      <alignment wrapText="1"/>
    </xf>
    <xf numFmtId="0" fontId="33" fillId="0" borderId="20" xfId="0" applyFont="1" applyBorder="1" applyAlignment="1">
      <alignment horizontal="center" wrapText="1"/>
    </xf>
    <xf numFmtId="4" fontId="59" fillId="0" borderId="31" xfId="0" applyNumberFormat="1" applyFont="1" applyBorder="1" applyAlignment="1">
      <alignment vertical="top" wrapText="1"/>
    </xf>
    <xf numFmtId="4" fontId="59" fillId="0" borderId="0" xfId="0" applyNumberFormat="1" applyFont="1" applyBorder="1" applyAlignment="1">
      <alignment vertical="top" wrapText="1"/>
    </xf>
    <xf numFmtId="0" fontId="33" fillId="0" borderId="51" xfId="0" applyFont="1" applyBorder="1" applyAlignment="1">
      <alignment horizontal="center" wrapText="1"/>
    </xf>
    <xf numFmtId="3" fontId="59" fillId="0" borderId="52" xfId="0" applyNumberFormat="1" applyFont="1" applyBorder="1" applyAlignment="1">
      <alignment vertical="top" wrapText="1"/>
    </xf>
    <xf numFmtId="4" fontId="59" fillId="0" borderId="52" xfId="0" applyNumberFormat="1" applyFont="1" applyBorder="1" applyAlignment="1">
      <alignment vertical="top" wrapText="1"/>
    </xf>
    <xf numFmtId="4" fontId="59" fillId="0" borderId="29" xfId="0" applyNumberFormat="1" applyFont="1" applyBorder="1" applyAlignment="1">
      <alignment vertical="top" wrapText="1"/>
    </xf>
    <xf numFmtId="4" fontId="59" fillId="0" borderId="25" xfId="0" applyNumberFormat="1" applyFont="1" applyBorder="1" applyAlignment="1">
      <alignment vertical="top" wrapText="1"/>
    </xf>
    <xf numFmtId="3" fontId="59" fillId="0" borderId="51" xfId="0" applyNumberFormat="1" applyFont="1" applyBorder="1" applyAlignment="1">
      <alignment vertical="top" wrapText="1"/>
    </xf>
    <xf numFmtId="3" fontId="59" fillId="0" borderId="36" xfId="0" applyNumberFormat="1" applyFont="1" applyBorder="1" applyAlignment="1">
      <alignment vertical="top" wrapText="1"/>
    </xf>
    <xf numFmtId="4" fontId="59" fillId="0" borderId="36" xfId="0" applyNumberFormat="1" applyFont="1" applyBorder="1" applyAlignment="1">
      <alignment vertical="top" wrapText="1"/>
    </xf>
    <xf numFmtId="4" fontId="59" fillId="0" borderId="30" xfId="0" applyNumberFormat="1" applyFont="1" applyBorder="1" applyAlignment="1">
      <alignment vertical="top" wrapText="1"/>
    </xf>
    <xf numFmtId="4" fontId="59" fillId="0" borderId="14" xfId="0" applyNumberFormat="1" applyFont="1" applyBorder="1" applyAlignment="1">
      <alignment vertical="top" wrapText="1"/>
    </xf>
    <xf numFmtId="3" fontId="61" fillId="4" borderId="36" xfId="0" applyNumberFormat="1" applyFont="1" applyFill="1" applyBorder="1" applyAlignment="1">
      <alignment vertical="top" wrapText="1"/>
    </xf>
    <xf numFmtId="3" fontId="61" fillId="4" borderId="21" xfId="0" applyNumberFormat="1" applyFont="1" applyFill="1" applyBorder="1" applyAlignment="1">
      <alignment vertical="top" wrapText="1"/>
    </xf>
    <xf numFmtId="3" fontId="62" fillId="0" borderId="36" xfId="0" applyNumberFormat="1" applyFont="1" applyBorder="1" applyAlignment="1">
      <alignment horizontal="center" vertical="top" wrapText="1"/>
    </xf>
    <xf numFmtId="3" fontId="59" fillId="4" borderId="26" xfId="0" applyNumberFormat="1" applyFont="1" applyFill="1" applyBorder="1" applyAlignment="1">
      <alignment vertical="top" wrapText="1"/>
    </xf>
    <xf numFmtId="0" fontId="0" fillId="4" borderId="0" xfId="0" applyFill="1" applyBorder="1" applyAlignment="1">
      <alignment/>
    </xf>
    <xf numFmtId="3" fontId="59" fillId="0" borderId="29" xfId="0" applyNumberFormat="1" applyFont="1" applyBorder="1" applyAlignment="1">
      <alignment vertical="top" wrapText="1"/>
    </xf>
    <xf numFmtId="3" fontId="59" fillId="0" borderId="14" xfId="0" applyNumberFormat="1" applyFont="1" applyBorder="1" applyAlignment="1">
      <alignment vertical="top" wrapText="1"/>
    </xf>
    <xf numFmtId="3" fontId="59" fillId="0" borderId="33" xfId="0" applyNumberFormat="1" applyFont="1" applyBorder="1" applyAlignment="1">
      <alignment vertical="top" wrapText="1"/>
    </xf>
    <xf numFmtId="3" fontId="61" fillId="4" borderId="58" xfId="0" applyNumberFormat="1" applyFont="1" applyFill="1" applyBorder="1" applyAlignment="1">
      <alignment vertical="top" wrapText="1"/>
    </xf>
    <xf numFmtId="3" fontId="59" fillId="4" borderId="59" xfId="0" applyNumberFormat="1" applyFont="1" applyFill="1" applyBorder="1" applyAlignment="1">
      <alignment vertical="top" wrapText="1"/>
    </xf>
    <xf numFmtId="3" fontId="59" fillId="4" borderId="57" xfId="0" applyNumberFormat="1" applyFont="1" applyFill="1" applyBorder="1" applyAlignment="1">
      <alignment vertical="top" wrapText="1"/>
    </xf>
    <xf numFmtId="3" fontId="59" fillId="0" borderId="25" xfId="0" applyNumberFormat="1" applyFont="1" applyBorder="1" applyAlignment="1">
      <alignment vertical="top" wrapText="1"/>
    </xf>
    <xf numFmtId="3" fontId="59" fillId="0" borderId="60" xfId="0" applyNumberFormat="1" applyFont="1" applyBorder="1" applyAlignment="1">
      <alignment vertical="top" wrapText="1"/>
    </xf>
    <xf numFmtId="3" fontId="59" fillId="0" borderId="17" xfId="0" applyNumberFormat="1" applyFont="1" applyBorder="1" applyAlignment="1">
      <alignment vertical="top" wrapText="1"/>
    </xf>
    <xf numFmtId="3" fontId="59" fillId="0" borderId="30" xfId="0" applyNumberFormat="1" applyFont="1" applyBorder="1" applyAlignment="1">
      <alignment vertical="top" wrapText="1"/>
    </xf>
    <xf numFmtId="0" fontId="29" fillId="0" borderId="0" xfId="0" applyFont="1" applyBorder="1" applyAlignment="1">
      <alignment vertical="center" wrapText="1"/>
    </xf>
    <xf numFmtId="0" fontId="24" fillId="0" borderId="15" xfId="0" applyFont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1" xfId="0" applyFont="1" applyFill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59" fillId="0" borderId="17" xfId="0" applyFont="1" applyBorder="1" applyAlignment="1">
      <alignment horizontal="right" vertical="top" wrapText="1"/>
    </xf>
    <xf numFmtId="0" fontId="25" fillId="0" borderId="10" xfId="0" applyFont="1" applyBorder="1" applyAlignment="1">
      <alignment horizontal="left"/>
    </xf>
    <xf numFmtId="0" fontId="66" fillId="0" borderId="12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72" fillId="0" borderId="26" xfId="0" applyFont="1" applyBorder="1" applyAlignment="1">
      <alignment horizontal="center" wrapText="1"/>
    </xf>
    <xf numFmtId="0" fontId="72" fillId="0" borderId="19" xfId="0" applyFont="1" applyBorder="1" applyAlignment="1">
      <alignment horizontal="center" wrapText="1"/>
    </xf>
    <xf numFmtId="0" fontId="72" fillId="0" borderId="20" xfId="0" applyFont="1" applyBorder="1" applyAlignment="1">
      <alignment horizontal="center" wrapText="1"/>
    </xf>
    <xf numFmtId="0" fontId="72" fillId="0" borderId="31" xfId="0" applyFont="1" applyBorder="1" applyAlignment="1">
      <alignment horizontal="center" wrapText="1"/>
    </xf>
    <xf numFmtId="0" fontId="31" fillId="0" borderId="61" xfId="0" applyFont="1" applyBorder="1" applyAlignment="1">
      <alignment horizontal="center" vertical="center" wrapText="1" shrinkToFit="1"/>
    </xf>
    <xf numFmtId="0" fontId="31" fillId="0" borderId="62" xfId="0" applyFont="1" applyBorder="1" applyAlignment="1">
      <alignment horizontal="left" vertical="center" wrapText="1" shrinkToFit="1"/>
    </xf>
    <xf numFmtId="0" fontId="31" fillId="0" borderId="61" xfId="0" applyFont="1" applyBorder="1" applyAlignment="1">
      <alignment horizontal="left" vertical="center" wrapText="1" shrinkToFit="1"/>
    </xf>
    <xf numFmtId="0" fontId="30" fillId="0" borderId="63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66" fillId="0" borderId="52" xfId="0" applyNumberFormat="1" applyFont="1" applyBorder="1" applyAlignment="1">
      <alignment vertical="top" wrapText="1"/>
    </xf>
    <xf numFmtId="0" fontId="22" fillId="0" borderId="14" xfId="0" applyFont="1" applyBorder="1" applyAlignment="1">
      <alignment horizontal="center" wrapText="1"/>
    </xf>
    <xf numFmtId="0" fontId="22" fillId="0" borderId="48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wrapText="1"/>
    </xf>
    <xf numFmtId="0" fontId="22" fillId="0" borderId="25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/>
    </xf>
    <xf numFmtId="0" fontId="22" fillId="0" borderId="21" xfId="0" applyFont="1" applyBorder="1" applyAlignment="1">
      <alignment horizontal="center" vertical="top" wrapText="1"/>
    </xf>
    <xf numFmtId="0" fontId="31" fillId="0" borderId="17" xfId="0" applyFont="1" applyBorder="1" applyAlignment="1">
      <alignment horizontal="left" vertical="top" wrapText="1"/>
    </xf>
    <xf numFmtId="0" fontId="33" fillId="0" borderId="35" xfId="0" applyFont="1" applyBorder="1" applyAlignment="1">
      <alignment horizontal="center" wrapText="1"/>
    </xf>
    <xf numFmtId="0" fontId="27" fillId="0" borderId="19" xfId="0" applyFont="1" applyBorder="1" applyAlignment="1">
      <alignment vertical="top" wrapText="1"/>
    </xf>
    <xf numFmtId="0" fontId="58" fillId="25" borderId="14" xfId="0" applyFont="1" applyFill="1" applyBorder="1" applyAlignment="1">
      <alignment horizontal="left" vertical="top" wrapText="1"/>
    </xf>
    <xf numFmtId="0" fontId="66" fillId="0" borderId="17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30" fillId="0" borderId="15" xfId="0" applyFont="1" applyBorder="1" applyAlignment="1">
      <alignment vertical="top" wrapText="1"/>
    </xf>
    <xf numFmtId="0" fontId="44" fillId="0" borderId="0" xfId="0" applyFont="1" applyAlignment="1">
      <alignment horizontal="left" wrapText="1" shrinkToFit="1"/>
    </xf>
    <xf numFmtId="0" fontId="22" fillId="0" borderId="34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top" wrapText="1"/>
    </xf>
    <xf numFmtId="0" fontId="30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37" fillId="0" borderId="16" xfId="0" applyFont="1" applyBorder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30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7" fillId="0" borderId="0" xfId="0" applyFont="1" applyAlignment="1">
      <alignment horizontal="left" wrapText="1" shrinkToFit="1"/>
    </xf>
    <xf numFmtId="193" fontId="66" fillId="0" borderId="15" xfId="0" applyNumberFormat="1" applyFont="1" applyBorder="1" applyAlignment="1">
      <alignment horizontal="center" vertical="top" wrapText="1"/>
    </xf>
    <xf numFmtId="193" fontId="66" fillId="0" borderId="16" xfId="0" applyNumberFormat="1" applyFont="1" applyBorder="1" applyAlignment="1">
      <alignment horizontal="center" vertical="top" wrapText="1"/>
    </xf>
    <xf numFmtId="193" fontId="66" fillId="0" borderId="14" xfId="0" applyNumberFormat="1" applyFont="1" applyBorder="1" applyAlignment="1">
      <alignment horizontal="center" vertical="top" wrapText="1"/>
    </xf>
    <xf numFmtId="0" fontId="22" fillId="0" borderId="5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top" wrapText="1"/>
    </xf>
    <xf numFmtId="0" fontId="22" fillId="0" borderId="25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wrapText="1"/>
    </xf>
    <xf numFmtId="0" fontId="30" fillId="0" borderId="63" xfId="0" applyFont="1" applyBorder="1" applyAlignment="1">
      <alignment horizontal="center"/>
    </xf>
    <xf numFmtId="0" fontId="31" fillId="0" borderId="0" xfId="0" applyFont="1" applyAlignment="1">
      <alignment horizontal="left" wrapText="1" shrinkToFi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25" xfId="0" applyFont="1" applyBorder="1" applyAlignment="1">
      <alignment horizontal="center" wrapText="1"/>
    </xf>
    <xf numFmtId="0" fontId="22" fillId="0" borderId="48" xfId="0" applyFont="1" applyBorder="1" applyAlignment="1">
      <alignment horizontal="center" wrapText="1"/>
    </xf>
    <xf numFmtId="1" fontId="22" fillId="0" borderId="14" xfId="0" applyNumberFormat="1" applyFont="1" applyBorder="1" applyAlignment="1">
      <alignment horizontal="center" vertical="top" wrapText="1"/>
    </xf>
    <xf numFmtId="0" fontId="22" fillId="0" borderId="55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1" fontId="67" fillId="0" borderId="15" xfId="0" applyNumberFormat="1" applyFont="1" applyBorder="1" applyAlignment="1">
      <alignment horizontal="center" vertical="top" wrapText="1"/>
    </xf>
    <xf numFmtId="1" fontId="22" fillId="0" borderId="15" xfId="0" applyNumberFormat="1" applyFont="1" applyBorder="1" applyAlignment="1">
      <alignment horizontal="center" vertical="top" wrapText="1"/>
    </xf>
    <xf numFmtId="1" fontId="22" fillId="0" borderId="16" xfId="0" applyNumberFormat="1" applyFont="1" applyBorder="1" applyAlignment="1">
      <alignment horizontal="center" vertical="top" wrapText="1"/>
    </xf>
    <xf numFmtId="0" fontId="60" fillId="0" borderId="0" xfId="0" applyFont="1" applyAlignment="1">
      <alignment horizontal="left" wrapText="1" shrinkToFit="1"/>
    </xf>
    <xf numFmtId="0" fontId="22" fillId="0" borderId="15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37" fillId="0" borderId="0" xfId="0" applyFont="1" applyAlignment="1">
      <alignment horizontal="left" wrapText="1" shrinkToFi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66" fillId="0" borderId="15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1" fontId="66" fillId="0" borderId="15" xfId="0" applyNumberFormat="1" applyFont="1" applyBorder="1" applyAlignment="1">
      <alignment horizontal="center" vertical="top" wrapText="1"/>
    </xf>
    <xf numFmtId="1" fontId="66" fillId="0" borderId="14" xfId="0" applyNumberFormat="1" applyFont="1" applyBorder="1" applyAlignment="1">
      <alignment horizontal="center" vertical="top" wrapText="1"/>
    </xf>
    <xf numFmtId="1" fontId="66" fillId="0" borderId="16" xfId="0" applyNumberFormat="1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4" xfId="0" applyFont="1" applyBorder="1" applyAlignment="1">
      <alignment horizontal="center" vertical="top" wrapText="1"/>
    </xf>
    <xf numFmtId="0" fontId="66" fillId="25" borderId="15" xfId="0" applyFont="1" applyFill="1" applyBorder="1" applyAlignment="1">
      <alignment horizontal="center" vertical="top" wrapText="1"/>
    </xf>
    <xf numFmtId="0" fontId="66" fillId="25" borderId="14" xfId="0" applyFont="1" applyFill="1" applyBorder="1" applyAlignment="1">
      <alignment horizontal="center" vertical="top" wrapText="1"/>
    </xf>
    <xf numFmtId="1" fontId="67" fillId="25" borderId="15" xfId="0" applyNumberFormat="1" applyFont="1" applyFill="1" applyBorder="1" applyAlignment="1">
      <alignment horizontal="center" vertical="top" wrapText="1"/>
    </xf>
    <xf numFmtId="0" fontId="67" fillId="25" borderId="14" xfId="0" applyFont="1" applyFill="1" applyBorder="1" applyAlignment="1">
      <alignment horizontal="center" vertical="top" wrapText="1"/>
    </xf>
    <xf numFmtId="0" fontId="67" fillId="25" borderId="15" xfId="0" applyFont="1" applyFill="1" applyBorder="1" applyAlignment="1">
      <alignment horizontal="center" vertical="top" wrapText="1"/>
    </xf>
    <xf numFmtId="0" fontId="22" fillId="0" borderId="2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9" fillId="0" borderId="27" xfId="0" applyFont="1" applyBorder="1" applyAlignment="1">
      <alignment horizontal="center" vertical="top" wrapText="1"/>
    </xf>
    <xf numFmtId="0" fontId="29" fillId="0" borderId="64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6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left" vertical="top" wrapText="1"/>
    </xf>
    <xf numFmtId="0" fontId="33" fillId="0" borderId="64" xfId="0" applyFont="1" applyFill="1" applyBorder="1" applyAlignment="1">
      <alignment horizontal="left" vertical="top" wrapText="1"/>
    </xf>
    <xf numFmtId="0" fontId="33" fillId="0" borderId="27" xfId="0" applyFont="1" applyFill="1" applyBorder="1" applyAlignment="1">
      <alignment horizontal="center" vertical="top" wrapText="1"/>
    </xf>
    <xf numFmtId="0" fontId="33" fillId="0" borderId="64" xfId="0" applyFont="1" applyFill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  <xf numFmtId="0" fontId="41" fillId="0" borderId="66" xfId="0" applyFont="1" applyBorder="1" applyAlignment="1">
      <alignment horizontal="center" wrapText="1"/>
    </xf>
    <xf numFmtId="0" fontId="24" fillId="0" borderId="55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48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24" fillId="0" borderId="34" xfId="0" applyFont="1" applyBorder="1" applyAlignment="1">
      <alignment horizontal="center" wrapText="1"/>
    </xf>
    <xf numFmtId="0" fontId="24" fillId="0" borderId="48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5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top" wrapText="1"/>
    </xf>
    <xf numFmtId="0" fontId="24" fillId="0" borderId="27" xfId="0" applyFont="1" applyFill="1" applyBorder="1" applyAlignment="1">
      <alignment horizontal="center" vertical="top" wrapText="1"/>
    </xf>
    <xf numFmtId="0" fontId="24" fillId="0" borderId="70" xfId="0" applyFont="1" applyFill="1" applyBorder="1" applyAlignment="1">
      <alignment horizontal="center" vertical="top" wrapText="1"/>
    </xf>
    <xf numFmtId="0" fontId="33" fillId="0" borderId="70" xfId="0" applyFont="1" applyFill="1" applyBorder="1" applyAlignment="1">
      <alignment horizontal="center" vertical="top" wrapText="1"/>
    </xf>
    <xf numFmtId="0" fontId="35" fillId="0" borderId="27" xfId="0" applyFont="1" applyBorder="1" applyAlignment="1">
      <alignment horizontal="center" vertical="top" wrapText="1"/>
    </xf>
    <xf numFmtId="0" fontId="35" fillId="0" borderId="70" xfId="0" applyFont="1" applyBorder="1" applyAlignment="1">
      <alignment horizontal="center" vertical="top" wrapText="1"/>
    </xf>
    <xf numFmtId="0" fontId="48" fillId="0" borderId="71" xfId="0" applyFont="1" applyFill="1" applyBorder="1" applyAlignment="1">
      <alignment horizontal="left" wrapText="1"/>
    </xf>
    <xf numFmtId="0" fontId="48" fillId="0" borderId="30" xfId="0" applyFont="1" applyFill="1" applyBorder="1" applyAlignment="1">
      <alignment horizontal="left" wrapText="1"/>
    </xf>
    <xf numFmtId="0" fontId="41" fillId="0" borderId="59" xfId="0" applyFont="1" applyBorder="1" applyAlignment="1">
      <alignment horizontal="center" wrapText="1"/>
    </xf>
    <xf numFmtId="0" fontId="40" fillId="0" borderId="65" xfId="0" applyFont="1" applyBorder="1" applyAlignment="1">
      <alignment horizontal="center" vertical="top" wrapText="1"/>
    </xf>
    <xf numFmtId="0" fontId="40" fillId="0" borderId="59" xfId="0" applyFont="1" applyBorder="1" applyAlignment="1">
      <alignment horizontal="center" vertical="top" wrapText="1"/>
    </xf>
    <xf numFmtId="0" fontId="48" fillId="0" borderId="72" xfId="0" applyFont="1" applyFill="1" applyBorder="1" applyAlignment="1">
      <alignment horizontal="left" wrapText="1"/>
    </xf>
    <xf numFmtId="0" fontId="48" fillId="0" borderId="73" xfId="0" applyFont="1" applyFill="1" applyBorder="1" applyAlignment="1">
      <alignment horizontal="left" wrapText="1"/>
    </xf>
    <xf numFmtId="0" fontId="40" fillId="0" borderId="65" xfId="0" applyFont="1" applyBorder="1" applyAlignment="1">
      <alignment horizontal="center" wrapText="1"/>
    </xf>
    <xf numFmtId="0" fontId="40" fillId="0" borderId="59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70" xfId="0" applyFont="1" applyBorder="1" applyAlignment="1">
      <alignment horizontal="center" wrapText="1"/>
    </xf>
    <xf numFmtId="0" fontId="29" fillId="0" borderId="0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left" wrapText="1"/>
    </xf>
    <xf numFmtId="0" fontId="42" fillId="0" borderId="26" xfId="0" applyFont="1" applyBorder="1" applyAlignment="1">
      <alignment horizontal="left" wrapText="1"/>
    </xf>
    <xf numFmtId="0" fontId="47" fillId="0" borderId="74" xfId="0" applyFont="1" applyBorder="1" applyAlignment="1">
      <alignment horizontal="left" vertical="top" wrapText="1"/>
    </xf>
    <xf numFmtId="0" fontId="47" fillId="0" borderId="56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9" fillId="0" borderId="65" xfId="0" applyFont="1" applyBorder="1" applyAlignment="1">
      <alignment horizontal="left" vertical="top" wrapText="1"/>
    </xf>
    <xf numFmtId="0" fontId="29" fillId="0" borderId="59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  <xf numFmtId="0" fontId="29" fillId="0" borderId="57" xfId="0" applyFont="1" applyBorder="1" applyAlignment="1">
      <alignment horizontal="left" vertical="top" wrapText="1"/>
    </xf>
    <xf numFmtId="0" fontId="29" fillId="0" borderId="27" xfId="0" applyFont="1" applyBorder="1" applyAlignment="1">
      <alignment horizontal="left" vertical="top" wrapText="1"/>
    </xf>
    <xf numFmtId="0" fontId="29" fillId="0" borderId="53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left" vertical="top" wrapText="1"/>
    </xf>
    <xf numFmtId="0" fontId="35" fillId="0" borderId="1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0" fontId="37" fillId="0" borderId="16" xfId="0" applyFont="1" applyBorder="1" applyAlignment="1">
      <alignment horizontal="left" vertical="top" wrapText="1"/>
    </xf>
    <xf numFmtId="0" fontId="37" fillId="0" borderId="14" xfId="0" applyFont="1" applyBorder="1" applyAlignment="1">
      <alignment horizontal="left" vertical="top" wrapText="1"/>
    </xf>
    <xf numFmtId="0" fontId="31" fillId="0" borderId="15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2" fillId="0" borderId="15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left"/>
    </xf>
    <xf numFmtId="0" fontId="31" fillId="0" borderId="14" xfId="0" applyFont="1" applyFill="1" applyBorder="1" applyAlignment="1">
      <alignment horizontal="left"/>
    </xf>
    <xf numFmtId="0" fontId="22" fillId="0" borderId="48" xfId="0" applyFont="1" applyFill="1" applyBorder="1" applyAlignment="1">
      <alignment horizontal="left"/>
    </xf>
    <xf numFmtId="0" fontId="22" fillId="0" borderId="17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41" fillId="0" borderId="15" xfId="0" applyFont="1" applyFill="1" applyBorder="1" applyAlignment="1">
      <alignment horizontal="center" wrapText="1"/>
    </xf>
    <xf numFmtId="0" fontId="41" fillId="0" borderId="14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24" fillId="0" borderId="3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75" xfId="0" applyFont="1" applyBorder="1" applyAlignment="1">
      <alignment horizontal="center" vertical="center" wrapText="1" shrinkToFit="1"/>
    </xf>
    <xf numFmtId="0" fontId="0" fillId="0" borderId="29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 shrinkToFit="1"/>
    </xf>
    <xf numFmtId="0" fontId="24" fillId="0" borderId="76" xfId="0" applyFont="1" applyBorder="1" applyAlignment="1">
      <alignment horizontal="center" wrapText="1"/>
    </xf>
    <xf numFmtId="0" fontId="24" fillId="0" borderId="77" xfId="0" applyFont="1" applyBorder="1" applyAlignment="1">
      <alignment horizontal="center" wrapText="1"/>
    </xf>
    <xf numFmtId="0" fontId="71" fillId="0" borderId="27" xfId="0" applyFont="1" applyBorder="1" applyAlignment="1">
      <alignment horizontal="left" vertical="top" wrapText="1"/>
    </xf>
    <xf numFmtId="0" fontId="71" fillId="0" borderId="53" xfId="0" applyFont="1" applyBorder="1" applyAlignment="1">
      <alignment horizontal="left" vertical="top" wrapText="1"/>
    </xf>
    <xf numFmtId="0" fontId="24" fillId="0" borderId="7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wrapText="1" shrinkToFit="1"/>
    </xf>
    <xf numFmtId="0" fontId="24" fillId="0" borderId="15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wrapText="1"/>
    </xf>
    <xf numFmtId="0" fontId="39" fillId="0" borderId="13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4" xfId="0" applyFont="1" applyBorder="1" applyAlignment="1">
      <alignment horizontal="center" wrapText="1"/>
    </xf>
    <xf numFmtId="0" fontId="40" fillId="0" borderId="57" xfId="0" applyFont="1" applyBorder="1" applyAlignment="1">
      <alignment horizontal="center" wrapText="1"/>
    </xf>
    <xf numFmtId="0" fontId="24" fillId="0" borderId="55" xfId="0" applyFont="1" applyFill="1" applyBorder="1" applyAlignment="1">
      <alignment horizontal="center" wrapText="1"/>
    </xf>
    <xf numFmtId="0" fontId="24" fillId="0" borderId="48" xfId="0" applyFont="1" applyFill="1" applyBorder="1" applyAlignment="1">
      <alignment horizontal="center" wrapText="1"/>
    </xf>
    <xf numFmtId="0" fontId="24" fillId="0" borderId="67" xfId="0" applyFont="1" applyFill="1" applyBorder="1" applyAlignment="1">
      <alignment horizontal="center" wrapText="1"/>
    </xf>
    <xf numFmtId="0" fontId="24" fillId="0" borderId="79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4" fillId="0" borderId="79" xfId="0" applyFont="1" applyBorder="1" applyAlignment="1">
      <alignment horizont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top" wrapText="1"/>
    </xf>
    <xf numFmtId="0" fontId="24" fillId="0" borderId="63" xfId="0" applyFont="1" applyFill="1" applyBorder="1" applyAlignment="1">
      <alignment horizontal="center" vertical="top" wrapText="1"/>
    </xf>
    <xf numFmtId="0" fontId="24" fillId="0" borderId="82" xfId="0" applyFont="1" applyFill="1" applyBorder="1" applyAlignment="1">
      <alignment horizontal="center" vertical="top" wrapText="1"/>
    </xf>
    <xf numFmtId="0" fontId="24" fillId="0" borderId="83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24" fillId="0" borderId="84" xfId="0" applyFont="1" applyFill="1" applyBorder="1" applyAlignment="1">
      <alignment horizontal="center" vertical="top" wrapText="1"/>
    </xf>
    <xf numFmtId="0" fontId="24" fillId="0" borderId="39" xfId="0" applyFont="1" applyFill="1" applyBorder="1" applyAlignment="1">
      <alignment horizontal="center" vertical="top" wrapText="1"/>
    </xf>
    <xf numFmtId="0" fontId="24" fillId="0" borderId="37" xfId="0" applyFont="1" applyFill="1" applyBorder="1" applyAlignment="1">
      <alignment horizontal="center" vertical="top" wrapText="1"/>
    </xf>
    <xf numFmtId="0" fontId="24" fillId="0" borderId="38" xfId="0" applyFont="1" applyFill="1" applyBorder="1" applyAlignment="1">
      <alignment horizontal="center" vertical="top" wrapText="1"/>
    </xf>
    <xf numFmtId="0" fontId="22" fillId="0" borderId="24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48" xfId="0" applyFont="1" applyBorder="1" applyAlignment="1">
      <alignment horizontal="center" vertical="top" wrapText="1"/>
    </xf>
    <xf numFmtId="0" fontId="24" fillId="0" borderId="85" xfId="0" applyFont="1" applyFill="1" applyBorder="1" applyAlignment="1">
      <alignment horizontal="center" vertical="top" wrapText="1"/>
    </xf>
    <xf numFmtId="0" fontId="24" fillId="0" borderId="40" xfId="0" applyFont="1" applyFill="1" applyBorder="1" applyAlignment="1">
      <alignment horizontal="center" vertical="top" wrapText="1"/>
    </xf>
    <xf numFmtId="188" fontId="24" fillId="0" borderId="81" xfId="0" applyNumberFormat="1" applyFont="1" applyFill="1" applyBorder="1" applyAlignment="1">
      <alignment horizontal="center" vertical="top" wrapText="1"/>
    </xf>
    <xf numFmtId="188" fontId="24" fillId="0" borderId="63" xfId="0" applyNumberFormat="1" applyFont="1" applyFill="1" applyBorder="1" applyAlignment="1">
      <alignment horizontal="center" vertical="top" wrapText="1"/>
    </xf>
    <xf numFmtId="0" fontId="55" fillId="0" borderId="39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55" fillId="0" borderId="38" xfId="0" applyFont="1" applyFill="1" applyBorder="1" applyAlignment="1">
      <alignment horizontal="center" vertical="top" wrapText="1"/>
    </xf>
    <xf numFmtId="0" fontId="37" fillId="0" borderId="39" xfId="0" applyNumberFormat="1" applyFont="1" applyFill="1" applyBorder="1" applyAlignment="1">
      <alignment horizontal="center" vertical="top" wrapText="1"/>
    </xf>
    <xf numFmtId="0" fontId="37" fillId="0" borderId="37" xfId="0" applyNumberFormat="1" applyFont="1" applyFill="1" applyBorder="1" applyAlignment="1">
      <alignment horizontal="center" vertical="top" wrapText="1"/>
    </xf>
    <xf numFmtId="0" fontId="37" fillId="0" borderId="38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2" fillId="0" borderId="27" xfId="0" applyFont="1" applyBorder="1" applyAlignment="1">
      <alignment horizontal="left" wrapText="1"/>
    </xf>
    <xf numFmtId="0" fontId="42" fillId="0" borderId="70" xfId="0" applyFont="1" applyBorder="1" applyAlignment="1">
      <alignment horizontal="left" wrapText="1"/>
    </xf>
    <xf numFmtId="0" fontId="41" fillId="0" borderId="76" xfId="0" applyFont="1" applyBorder="1" applyAlignment="1">
      <alignment horizontal="center" wrapText="1"/>
    </xf>
    <xf numFmtId="0" fontId="41" fillId="0" borderId="75" xfId="0" applyFont="1" applyBorder="1" applyAlignment="1">
      <alignment horizontal="center" wrapText="1"/>
    </xf>
    <xf numFmtId="0" fontId="71" fillId="0" borderId="27" xfId="0" applyFont="1" applyBorder="1" applyAlignment="1">
      <alignment horizontal="center" vertical="top" wrapText="1"/>
    </xf>
    <xf numFmtId="0" fontId="71" fillId="0" borderId="53" xfId="0" applyFont="1" applyBorder="1" applyAlignment="1">
      <alignment horizontal="center" vertical="top" wrapText="1"/>
    </xf>
    <xf numFmtId="0" fontId="29" fillId="0" borderId="53" xfId="0" applyFont="1" applyBorder="1" applyAlignment="1">
      <alignment horizontal="center" vertical="top" wrapText="1"/>
    </xf>
    <xf numFmtId="188" fontId="24" fillId="0" borderId="39" xfId="0" applyNumberFormat="1" applyFont="1" applyFill="1" applyBorder="1" applyAlignment="1">
      <alignment horizontal="center" vertical="top" wrapText="1"/>
    </xf>
    <xf numFmtId="188" fontId="24" fillId="0" borderId="38" xfId="0" applyNumberFormat="1" applyFont="1" applyFill="1" applyBorder="1" applyAlignment="1">
      <alignment horizontal="center" vertical="top" wrapText="1"/>
    </xf>
    <xf numFmtId="188" fontId="24" fillId="0" borderId="37" xfId="0" applyNumberFormat="1" applyFont="1" applyFill="1" applyBorder="1" applyAlignment="1">
      <alignment horizontal="center" vertical="top" wrapText="1"/>
    </xf>
    <xf numFmtId="188" fontId="24" fillId="0" borderId="85" xfId="0" applyNumberFormat="1" applyFont="1" applyFill="1" applyBorder="1" applyAlignment="1">
      <alignment horizontal="center" vertical="top" wrapText="1"/>
    </xf>
    <xf numFmtId="188" fontId="24" fillId="0" borderId="40" xfId="0" applyNumberFormat="1" applyFont="1" applyFill="1" applyBorder="1" applyAlignment="1">
      <alignment horizontal="center" vertical="top" wrapText="1"/>
    </xf>
    <xf numFmtId="0" fontId="41" fillId="0" borderId="57" xfId="0" applyFont="1" applyBorder="1" applyAlignment="1">
      <alignment horizontal="center" wrapText="1"/>
    </xf>
    <xf numFmtId="0" fontId="24" fillId="0" borderId="68" xfId="0" applyFont="1" applyBorder="1" applyAlignment="1">
      <alignment horizontal="center" wrapText="1"/>
    </xf>
    <xf numFmtId="0" fontId="24" fillId="0" borderId="69" xfId="0" applyFont="1" applyBorder="1" applyAlignment="1">
      <alignment horizontal="center" wrapText="1"/>
    </xf>
    <xf numFmtId="0" fontId="29" fillId="0" borderId="63" xfId="0" applyFont="1" applyBorder="1" applyAlignment="1">
      <alignment horizontal="center"/>
    </xf>
    <xf numFmtId="0" fontId="31" fillId="0" borderId="0" xfId="0" applyFont="1" applyFill="1" applyAlignment="1">
      <alignment horizontal="left" vertical="top" wrapText="1" shrinkToFit="1"/>
    </xf>
    <xf numFmtId="0" fontId="32" fillId="0" borderId="0" xfId="0" applyFont="1" applyAlignment="1">
      <alignment horizontal="left" wrapText="1" shrinkToFi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 wrapText="1"/>
    </xf>
    <xf numFmtId="0" fontId="24" fillId="0" borderId="14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9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wrapText="1"/>
    </xf>
    <xf numFmtId="0" fontId="45" fillId="0" borderId="0" xfId="0" applyFont="1" applyBorder="1" applyAlignment="1">
      <alignment horizontal="center" vertical="top" wrapText="1"/>
    </xf>
    <xf numFmtId="0" fontId="59" fillId="0" borderId="15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40" fillId="0" borderId="10" xfId="0" applyFont="1" applyFill="1" applyBorder="1" applyAlignment="1">
      <alignment horizontal="center" vertical="top" wrapText="1"/>
    </xf>
    <xf numFmtId="0" fontId="26" fillId="0" borderId="0" xfId="0" applyFont="1" applyAlignment="1">
      <alignment vertical="top" wrapText="1"/>
    </xf>
    <xf numFmtId="0" fontId="37" fillId="0" borderId="42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wrapText="1"/>
    </xf>
    <xf numFmtId="0" fontId="31" fillId="0" borderId="61" xfId="0" applyFont="1" applyBorder="1" applyAlignment="1">
      <alignment horizontal="center" vertical="center" wrapText="1" shrinkToFit="1"/>
    </xf>
    <xf numFmtId="0" fontId="24" fillId="0" borderId="27" xfId="0" applyFont="1" applyBorder="1" applyAlignment="1">
      <alignment horizontal="center" vertical="top" wrapText="1"/>
    </xf>
    <xf numFmtId="0" fontId="24" fillId="0" borderId="70" xfId="0" applyFont="1" applyBorder="1" applyAlignment="1">
      <alignment horizontal="center" vertical="top" wrapText="1"/>
    </xf>
    <xf numFmtId="0" fontId="24" fillId="0" borderId="72" xfId="0" applyFont="1" applyBorder="1" applyAlignment="1">
      <alignment horizontal="center" vertical="top" wrapText="1"/>
    </xf>
    <xf numFmtId="0" fontId="24" fillId="0" borderId="73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31" fillId="0" borderId="86" xfId="0" applyFont="1" applyBorder="1" applyAlignment="1">
      <alignment horizontal="center" vertical="center" wrapText="1" shrinkToFit="1"/>
    </xf>
    <xf numFmtId="0" fontId="31" fillId="0" borderId="87" xfId="0" applyFont="1" applyBorder="1" applyAlignment="1">
      <alignment horizontal="center" vertical="center" wrapText="1" shrinkToFit="1"/>
    </xf>
    <xf numFmtId="0" fontId="33" fillId="0" borderId="27" xfId="0" applyFont="1" applyBorder="1" applyAlignment="1">
      <alignment horizontal="center" vertical="top" wrapText="1"/>
    </xf>
    <xf numFmtId="0" fontId="33" fillId="0" borderId="70" xfId="0" applyFont="1" applyBorder="1" applyAlignment="1">
      <alignment horizontal="center" vertical="top" wrapText="1"/>
    </xf>
    <xf numFmtId="0" fontId="42" fillId="0" borderId="27" xfId="0" applyFont="1" applyBorder="1" applyAlignment="1">
      <alignment horizontal="center" vertical="top" wrapText="1"/>
    </xf>
    <xf numFmtId="0" fontId="42" fillId="0" borderId="70" xfId="0" applyFont="1" applyBorder="1" applyAlignment="1">
      <alignment horizontal="center" vertical="top" wrapText="1"/>
    </xf>
    <xf numFmtId="0" fontId="40" fillId="0" borderId="27" xfId="0" applyFont="1" applyBorder="1" applyAlignment="1">
      <alignment horizontal="center" wrapText="1"/>
    </xf>
    <xf numFmtId="0" fontId="40" fillId="0" borderId="70" xfId="0" applyFont="1" applyBorder="1" applyAlignment="1">
      <alignment horizontal="center" wrapText="1"/>
    </xf>
    <xf numFmtId="0" fontId="24" fillId="0" borderId="74" xfId="0" applyFont="1" applyBorder="1" applyAlignment="1">
      <alignment horizontal="center" wrapText="1"/>
    </xf>
    <xf numFmtId="0" fontId="24" fillId="0" borderId="88" xfId="0" applyFont="1" applyBorder="1" applyAlignment="1">
      <alignment horizontal="center" wrapText="1"/>
    </xf>
    <xf numFmtId="0" fontId="24" fillId="0" borderId="50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24" fillId="0" borderId="28" xfId="0" applyFont="1" applyBorder="1" applyAlignment="1">
      <alignment horizontal="center" wrapText="1"/>
    </xf>
    <xf numFmtId="0" fontId="24" fillId="0" borderId="26" xfId="0" applyFont="1" applyBorder="1" applyAlignment="1">
      <alignment horizontal="center" wrapText="1"/>
    </xf>
    <xf numFmtId="0" fontId="24" fillId="0" borderId="78" xfId="0" applyFont="1" applyBorder="1" applyAlignment="1">
      <alignment horizontal="center" wrapText="1"/>
    </xf>
    <xf numFmtId="0" fontId="24" fillId="0" borderId="49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39" fillId="0" borderId="55" xfId="0" applyFont="1" applyBorder="1" applyAlignment="1">
      <alignment horizontal="center" wrapText="1"/>
    </xf>
    <xf numFmtId="0" fontId="39" fillId="0" borderId="48" xfId="0" applyFont="1" applyBorder="1" applyAlignment="1">
      <alignment horizontal="center" wrapText="1"/>
    </xf>
    <xf numFmtId="0" fontId="31" fillId="0" borderId="89" xfId="0" applyFont="1" applyBorder="1" applyAlignment="1">
      <alignment horizontal="center" vertical="center" wrapText="1" shrinkToFit="1"/>
    </xf>
    <xf numFmtId="0" fontId="31" fillId="0" borderId="39" xfId="0" applyFont="1" applyBorder="1" applyAlignment="1">
      <alignment horizontal="center" wrapText="1" shrinkToFit="1"/>
    </xf>
    <xf numFmtId="0" fontId="31" fillId="0" borderId="38" xfId="0" applyFont="1" applyBorder="1" applyAlignment="1">
      <alignment horizontal="center" wrapText="1" shrinkToFit="1"/>
    </xf>
    <xf numFmtId="3" fontId="31" fillId="0" borderId="39" xfId="0" applyNumberFormat="1" applyFont="1" applyBorder="1" applyAlignment="1">
      <alignment horizontal="center" wrapText="1" shrinkToFit="1"/>
    </xf>
    <xf numFmtId="4" fontId="31" fillId="0" borderId="39" xfId="0" applyNumberFormat="1" applyFont="1" applyBorder="1" applyAlignment="1">
      <alignment horizontal="center" wrapText="1" shrinkToFit="1"/>
    </xf>
    <xf numFmtId="4" fontId="31" fillId="0" borderId="38" xfId="0" applyNumberFormat="1" applyFont="1" applyBorder="1" applyAlignment="1">
      <alignment horizontal="center" wrapText="1" shrinkToFit="1"/>
    </xf>
    <xf numFmtId="0" fontId="58" fillId="0" borderId="39" xfId="0" applyFont="1" applyBorder="1" applyAlignment="1">
      <alignment horizontal="center" wrapText="1" shrinkToFit="1"/>
    </xf>
    <xf numFmtId="0" fontId="58" fillId="0" borderId="38" xfId="0" applyFont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478"/>
  <sheetViews>
    <sheetView view="pageBreakPreview" zoomScale="75" zoomScaleSheetLayoutView="75" workbookViewId="0" topLeftCell="A1">
      <selection activeCell="P232" sqref="P232"/>
    </sheetView>
  </sheetViews>
  <sheetFormatPr defaultColWidth="9.00390625" defaultRowHeight="12.75"/>
  <cols>
    <col min="3" max="3" width="59.75390625" style="0" customWidth="1"/>
    <col min="4" max="4" width="13.875" style="0" customWidth="1"/>
    <col min="5" max="5" width="16.00390625" style="0" customWidth="1"/>
    <col min="6" max="6" width="10.375" style="0" customWidth="1"/>
  </cols>
  <sheetData>
    <row r="3" spans="1:15" ht="15.75">
      <c r="A3" s="1"/>
      <c r="B3" s="1"/>
      <c r="K3" s="2"/>
      <c r="O3" s="2" t="s">
        <v>0</v>
      </c>
    </row>
    <row r="4" spans="10:16" ht="12.75">
      <c r="J4" s="3"/>
      <c r="K4" s="2"/>
      <c r="L4" s="2"/>
      <c r="O4" s="2" t="s">
        <v>320</v>
      </c>
      <c r="P4" s="2"/>
    </row>
    <row r="5" spans="1:16" ht="12.75">
      <c r="A5" s="4"/>
      <c r="B5" s="4"/>
      <c r="G5" s="4"/>
      <c r="J5" s="4"/>
      <c r="K5" s="2"/>
      <c r="L5" s="2"/>
      <c r="O5" s="2" t="s">
        <v>321</v>
      </c>
      <c r="P5" s="2"/>
    </row>
    <row r="6" spans="1:16" ht="12.75">
      <c r="A6" s="4"/>
      <c r="B6" s="4"/>
      <c r="G6" s="4"/>
      <c r="J6" s="4"/>
      <c r="K6" s="2"/>
      <c r="L6" s="2"/>
      <c r="O6" s="2" t="s">
        <v>322</v>
      </c>
      <c r="P6" s="2"/>
    </row>
    <row r="7" spans="1:18" ht="18.75">
      <c r="A7" s="5"/>
      <c r="B7" s="5"/>
      <c r="G7" s="4"/>
      <c r="J7" s="4"/>
      <c r="K7" s="2"/>
      <c r="M7" s="2"/>
      <c r="N7" s="2"/>
      <c r="O7" s="2"/>
      <c r="Q7" s="2"/>
      <c r="R7" s="2"/>
    </row>
    <row r="8" spans="1:2" ht="16.5">
      <c r="A8" s="6" t="str">
        <f>CONCATENATE("БЮДЖЕТНИЙ ЗАПИТ НА ",Лист1!B11," - ",Лист1!B13," РОКИ: додатковий,  Форма ",Лист1!B11,"-3")</f>
        <v>БЮДЖЕТНИЙ ЗАПИТ НА 20__ - 20__ РОКИ: додатковий,  Форма 20__-3</v>
      </c>
      <c r="B8" s="6"/>
    </row>
    <row r="9" spans="1:7" ht="15.75">
      <c r="A9" s="7" t="s">
        <v>1</v>
      </c>
      <c r="B9" s="7"/>
      <c r="C9" s="8"/>
      <c r="D9" s="9"/>
      <c r="E9" s="9"/>
      <c r="F9" s="9"/>
      <c r="G9" t="s">
        <v>252</v>
      </c>
    </row>
    <row r="10" spans="1:7" ht="15">
      <c r="A10" s="562" t="s">
        <v>241</v>
      </c>
      <c r="B10" s="562"/>
      <c r="C10" s="562"/>
      <c r="D10" s="562"/>
      <c r="E10" s="562"/>
      <c r="F10" s="562"/>
      <c r="G10" t="s">
        <v>74</v>
      </c>
    </row>
    <row r="11" spans="1:16" ht="15.75" customHeight="1">
      <c r="A11" s="563" t="s">
        <v>300</v>
      </c>
      <c r="B11" s="563"/>
      <c r="C11" s="563"/>
      <c r="D11" s="563"/>
      <c r="E11" s="563"/>
      <c r="F11" s="563"/>
      <c r="G11" s="563"/>
      <c r="H11" s="563"/>
      <c r="I11" s="563"/>
      <c r="J11" s="563"/>
      <c r="K11" s="563"/>
      <c r="L11" s="563"/>
      <c r="M11" s="11"/>
      <c r="N11" s="11"/>
      <c r="O11" s="11"/>
      <c r="P11" s="11"/>
    </row>
    <row r="12" spans="1:22" s="523" customFormat="1" ht="17.25" customHeight="1">
      <c r="A12" s="563" t="str">
        <f>CONCATENATE("2.1. Додаткові видатки загального фонду районного бюджету на ",Лист1!B11,"  рік за бюджетними програмами")</f>
        <v>2.1. Додаткові видатки загального фонду районного бюджету на 20__  рік за бюджетними програмами</v>
      </c>
      <c r="B12" s="563"/>
      <c r="C12" s="563"/>
      <c r="D12" s="563"/>
      <c r="E12" s="563"/>
      <c r="F12" s="563"/>
      <c r="G12" s="563"/>
      <c r="H12" s="563"/>
      <c r="I12" s="563"/>
      <c r="J12" s="563"/>
      <c r="K12" s="563"/>
      <c r="L12" s="563"/>
      <c r="M12" s="563"/>
      <c r="N12" s="563"/>
      <c r="O12" s="563"/>
      <c r="P12" s="46"/>
      <c r="Q12" s="46"/>
      <c r="R12" s="46"/>
      <c r="S12" s="46"/>
      <c r="T12" s="46"/>
      <c r="U12" s="46"/>
      <c r="V12" s="46"/>
    </row>
    <row r="13" ht="13.5" thickBot="1">
      <c r="J13" t="s">
        <v>317</v>
      </c>
    </row>
    <row r="14" spans="1:10" ht="19.5" customHeight="1">
      <c r="A14" s="559" t="s">
        <v>13</v>
      </c>
      <c r="B14" s="559" t="s">
        <v>104</v>
      </c>
      <c r="C14" s="560" t="s">
        <v>2</v>
      </c>
      <c r="D14" s="564" t="str">
        <f>Лист1!A9</f>
        <v>20__ рік 
(звіт)</v>
      </c>
      <c r="E14" s="542" t="str">
        <f>Лист1!A10</f>
        <v>20__ рік (затверджено з урахуванням внесених змін  )</v>
      </c>
      <c r="F14" s="569" t="str">
        <f>Лист1!A11</f>
        <v>20__  рік
(проект)</v>
      </c>
      <c r="G14" s="570"/>
      <c r="H14" s="569" t="str">
        <f>CONCATENATE("Обгрунтування необхідності додаткових коштів загального фонду на ",Лист1!B11,"рік"," (обов язкове посилання на нормативний документ, відповідно до якого існує необхідність у додаткових коштах")</f>
        <v>Обгрунтування необхідності додаткових коштів загального фонду на 20__рік (обов язкове посилання на нормативний документ, відповідно до якого існує необхідність у додаткових коштах</v>
      </c>
      <c r="I14" s="545"/>
      <c r="J14" s="570"/>
    </row>
    <row r="15" spans="1:10" ht="12.75">
      <c r="A15" s="554"/>
      <c r="B15" s="554"/>
      <c r="C15" s="557"/>
      <c r="D15" s="548"/>
      <c r="E15" s="543"/>
      <c r="F15" s="571"/>
      <c r="G15" s="566"/>
      <c r="H15" s="571"/>
      <c r="I15" s="546"/>
      <c r="J15" s="566"/>
    </row>
    <row r="16" spans="1:10" ht="6" customHeight="1" thickBot="1">
      <c r="A16" s="554"/>
      <c r="B16" s="554"/>
      <c r="C16" s="557"/>
      <c r="D16" s="548"/>
      <c r="E16" s="543"/>
      <c r="F16" s="571"/>
      <c r="G16" s="566"/>
      <c r="H16" s="571"/>
      <c r="I16" s="546"/>
      <c r="J16" s="566"/>
    </row>
    <row r="17" spans="1:10" ht="13.5" customHeight="1" hidden="1" thickBot="1">
      <c r="A17" s="554"/>
      <c r="B17" s="554"/>
      <c r="C17" s="557"/>
      <c r="D17" s="548"/>
      <c r="E17" s="543"/>
      <c r="F17" s="567"/>
      <c r="G17" s="561"/>
      <c r="H17" s="571"/>
      <c r="I17" s="546"/>
      <c r="J17" s="566"/>
    </row>
    <row r="18" spans="1:10" ht="25.5" customHeight="1">
      <c r="A18" s="554"/>
      <c r="B18" s="554"/>
      <c r="C18" s="557"/>
      <c r="D18" s="548"/>
      <c r="E18" s="543"/>
      <c r="F18" s="564" t="s">
        <v>3</v>
      </c>
      <c r="G18" s="13" t="s">
        <v>4</v>
      </c>
      <c r="H18" s="571"/>
      <c r="I18" s="546"/>
      <c r="J18" s="566"/>
    </row>
    <row r="19" spans="1:10" ht="22.5" customHeight="1" thickBot="1">
      <c r="A19" s="555"/>
      <c r="B19" s="555"/>
      <c r="C19" s="558"/>
      <c r="D19" s="565"/>
      <c r="E19" s="544"/>
      <c r="F19" s="565"/>
      <c r="G19" s="15" t="s">
        <v>5</v>
      </c>
      <c r="H19" s="567"/>
      <c r="I19" s="547"/>
      <c r="J19" s="561"/>
    </row>
    <row r="20" spans="1:10" ht="13.5" thickBot="1">
      <c r="A20" s="520" t="s">
        <v>6</v>
      </c>
      <c r="B20" s="524">
        <v>2</v>
      </c>
      <c r="C20" s="17">
        <v>3</v>
      </c>
      <c r="D20" s="17">
        <v>4</v>
      </c>
      <c r="E20" s="17">
        <v>5</v>
      </c>
      <c r="F20" s="17">
        <v>6</v>
      </c>
      <c r="G20" s="17">
        <v>7</v>
      </c>
      <c r="H20" s="576">
        <v>8</v>
      </c>
      <c r="I20" s="578"/>
      <c r="J20" s="577"/>
    </row>
    <row r="21" spans="1:10" ht="13.5" hidden="1" thickBot="1">
      <c r="A21" s="520" t="s">
        <v>13</v>
      </c>
      <c r="B21" s="16"/>
      <c r="C21" s="20"/>
      <c r="D21" s="20"/>
      <c r="E21" s="20"/>
      <c r="F21" s="20"/>
      <c r="G21" s="20"/>
      <c r="H21" s="576"/>
      <c r="I21" s="578"/>
      <c r="J21" s="577"/>
    </row>
    <row r="22" spans="1:10" ht="16.5" thickBot="1">
      <c r="A22" s="520"/>
      <c r="B22" s="16"/>
      <c r="C22" s="525" t="s">
        <v>299</v>
      </c>
      <c r="D22" s="20"/>
      <c r="E22" s="20"/>
      <c r="F22" s="20"/>
      <c r="G22" s="20"/>
      <c r="H22" s="576"/>
      <c r="I22" s="578"/>
      <c r="J22" s="577"/>
    </row>
    <row r="23" spans="1:10" ht="16.5" thickBot="1">
      <c r="A23" s="410"/>
      <c r="B23" s="526"/>
      <c r="C23" s="22" t="str">
        <f>індив!C121</f>
        <v>Підпрограма  1</v>
      </c>
      <c r="D23" s="296">
        <f>D24+D55</f>
        <v>0</v>
      </c>
      <c r="E23" s="296">
        <f>E24+E55</f>
        <v>0</v>
      </c>
      <c r="F23" s="296">
        <f>F24+F55</f>
        <v>0</v>
      </c>
      <c r="G23" s="296">
        <f>G24+G55</f>
        <v>0</v>
      </c>
      <c r="H23" s="576"/>
      <c r="I23" s="578"/>
      <c r="J23" s="577"/>
    </row>
    <row r="24" spans="1:10" ht="13.5" hidden="1" thickBot="1">
      <c r="A24" s="410"/>
      <c r="B24" s="526">
        <v>2000</v>
      </c>
      <c r="C24" s="24" t="s">
        <v>15</v>
      </c>
      <c r="D24" s="296">
        <f>D25+D30+D46+D49+D53+D54</f>
        <v>0</v>
      </c>
      <c r="E24" s="296">
        <f>E25+E30+E46+E49+E53+E54</f>
        <v>0</v>
      </c>
      <c r="F24" s="296">
        <f>F25+F30+F46+F49+F53+F54</f>
        <v>0</v>
      </c>
      <c r="G24" s="296">
        <f>G25+G30+G46+G49+G53+G54</f>
        <v>0</v>
      </c>
      <c r="H24" s="583"/>
      <c r="I24" s="585"/>
      <c r="J24" s="584"/>
    </row>
    <row r="25" spans="1:10" ht="13.5" hidden="1" thickBot="1">
      <c r="A25" s="410"/>
      <c r="B25" s="526">
        <v>2100</v>
      </c>
      <c r="C25" s="24" t="s">
        <v>16</v>
      </c>
      <c r="D25" s="296">
        <f>D26+D29</f>
        <v>0</v>
      </c>
      <c r="E25" s="296">
        <f>E26+E29</f>
        <v>0</v>
      </c>
      <c r="F25" s="296">
        <f>F26+F29</f>
        <v>0</v>
      </c>
      <c r="G25" s="296">
        <f>G26+G29</f>
        <v>0</v>
      </c>
      <c r="H25" s="583"/>
      <c r="I25" s="585"/>
      <c r="J25" s="584"/>
    </row>
    <row r="26" spans="1:10" ht="13.5" hidden="1" thickBot="1">
      <c r="A26" s="410"/>
      <c r="B26" s="526">
        <v>2110</v>
      </c>
      <c r="C26" s="24" t="s">
        <v>17</v>
      </c>
      <c r="D26" s="296">
        <f>SUM(D27:D28)</f>
        <v>0</v>
      </c>
      <c r="E26" s="296">
        <f>SUM(E27:E28)</f>
        <v>0</v>
      </c>
      <c r="F26" s="296">
        <f>SUM(F27:F28)</f>
        <v>0</v>
      </c>
      <c r="G26" s="296">
        <f>SUM(G27:G28)</f>
        <v>0</v>
      </c>
      <c r="H26" s="583"/>
      <c r="I26" s="585"/>
      <c r="J26" s="584"/>
    </row>
    <row r="27" spans="1:10" ht="13.5" hidden="1" thickBot="1">
      <c r="A27" s="410"/>
      <c r="B27" s="526">
        <v>2111</v>
      </c>
      <c r="C27" s="24" t="s">
        <v>18</v>
      </c>
      <c r="D27" s="287">
        <f>індив!D125</f>
        <v>0</v>
      </c>
      <c r="E27" s="287">
        <f>індив!H125</f>
        <v>0</v>
      </c>
      <c r="F27" s="287">
        <f>індив!L125</f>
        <v>0</v>
      </c>
      <c r="G27" s="296"/>
      <c r="H27" s="583"/>
      <c r="I27" s="585"/>
      <c r="J27" s="584"/>
    </row>
    <row r="28" spans="1:10" ht="13.5" hidden="1" thickBot="1">
      <c r="A28" s="410"/>
      <c r="B28" s="526">
        <v>2112</v>
      </c>
      <c r="C28" s="24" t="s">
        <v>19</v>
      </c>
      <c r="D28" s="287">
        <f>індив!D126</f>
        <v>0</v>
      </c>
      <c r="E28" s="287">
        <f>індив!H126</f>
        <v>0</v>
      </c>
      <c r="F28" s="287">
        <f>індив!L126</f>
        <v>0</v>
      </c>
      <c r="G28" s="296"/>
      <c r="H28" s="583"/>
      <c r="I28" s="585"/>
      <c r="J28" s="584"/>
    </row>
    <row r="29" spans="1:10" ht="13.5" hidden="1" thickBot="1">
      <c r="A29" s="410"/>
      <c r="B29" s="526">
        <v>2120</v>
      </c>
      <c r="C29" s="24" t="s">
        <v>20</v>
      </c>
      <c r="D29" s="287">
        <f>індив!D127</f>
        <v>0</v>
      </c>
      <c r="E29" s="287">
        <f>індив!H127</f>
        <v>0</v>
      </c>
      <c r="F29" s="287">
        <f>індив!L127</f>
        <v>0</v>
      </c>
      <c r="G29" s="296"/>
      <c r="H29" s="583"/>
      <c r="I29" s="585"/>
      <c r="J29" s="584"/>
    </row>
    <row r="30" spans="1:10" ht="13.5" hidden="1" thickBot="1">
      <c r="A30" s="410"/>
      <c r="B30" s="526">
        <v>2200</v>
      </c>
      <c r="C30" s="24" t="s">
        <v>21</v>
      </c>
      <c r="D30" s="296">
        <f>SUM(D31:D37)+D43</f>
        <v>0</v>
      </c>
      <c r="E30" s="296">
        <f>SUM(E31:E37)+E43</f>
        <v>0</v>
      </c>
      <c r="F30" s="296">
        <f>SUM(F31:F37)+F43</f>
        <v>0</v>
      </c>
      <c r="G30" s="296">
        <f>SUM(G31:G37)+G43</f>
        <v>0</v>
      </c>
      <c r="H30" s="583"/>
      <c r="I30" s="585"/>
      <c r="J30" s="584"/>
    </row>
    <row r="31" spans="1:10" ht="13.5" hidden="1" thickBot="1">
      <c r="A31" s="410"/>
      <c r="B31" s="526">
        <v>2210</v>
      </c>
      <c r="C31" s="24" t="s">
        <v>22</v>
      </c>
      <c r="D31" s="287">
        <f>індив!D129</f>
        <v>0</v>
      </c>
      <c r="E31" s="287">
        <f>індив!H129</f>
        <v>0</v>
      </c>
      <c r="F31" s="287">
        <f>індив!L129</f>
        <v>0</v>
      </c>
      <c r="G31" s="296"/>
      <c r="H31" s="583"/>
      <c r="I31" s="585"/>
      <c r="J31" s="584"/>
    </row>
    <row r="32" spans="1:10" ht="13.5" hidden="1" thickBot="1">
      <c r="A32" s="410"/>
      <c r="B32" s="526">
        <v>2220</v>
      </c>
      <c r="C32" s="24" t="s">
        <v>23</v>
      </c>
      <c r="D32" s="287">
        <f>індив!D130</f>
        <v>0</v>
      </c>
      <c r="E32" s="287">
        <f>індив!H130</f>
        <v>0</v>
      </c>
      <c r="F32" s="287">
        <f>індив!L130</f>
        <v>0</v>
      </c>
      <c r="G32" s="296"/>
      <c r="H32" s="583"/>
      <c r="I32" s="585"/>
      <c r="J32" s="584"/>
    </row>
    <row r="33" spans="1:10" ht="13.5" hidden="1" thickBot="1">
      <c r="A33" s="410"/>
      <c r="B33" s="526">
        <v>2230</v>
      </c>
      <c r="C33" s="24" t="s">
        <v>24</v>
      </c>
      <c r="D33" s="287">
        <f>індив!D131</f>
        <v>0</v>
      </c>
      <c r="E33" s="287">
        <f>індив!H131</f>
        <v>0</v>
      </c>
      <c r="F33" s="287">
        <f>індив!L131</f>
        <v>0</v>
      </c>
      <c r="G33" s="296"/>
      <c r="H33" s="583"/>
      <c r="I33" s="585"/>
      <c r="J33" s="584"/>
    </row>
    <row r="34" spans="1:10" ht="13.5" hidden="1" thickBot="1">
      <c r="A34" s="410"/>
      <c r="B34" s="526">
        <v>2240</v>
      </c>
      <c r="C34" s="24" t="s">
        <v>25</v>
      </c>
      <c r="D34" s="287">
        <f>індив!D132</f>
        <v>0</v>
      </c>
      <c r="E34" s="287">
        <f>індив!H132</f>
        <v>0</v>
      </c>
      <c r="F34" s="287">
        <f>індив!L132</f>
        <v>0</v>
      </c>
      <c r="G34" s="296"/>
      <c r="H34" s="583"/>
      <c r="I34" s="585"/>
      <c r="J34" s="584"/>
    </row>
    <row r="35" spans="1:10" ht="13.5" hidden="1" thickBot="1">
      <c r="A35" s="410"/>
      <c r="B35" s="526">
        <v>2250</v>
      </c>
      <c r="C35" s="25" t="s">
        <v>26</v>
      </c>
      <c r="D35" s="287">
        <f>індив!D133</f>
        <v>0</v>
      </c>
      <c r="E35" s="287">
        <f>індив!H133</f>
        <v>0</v>
      </c>
      <c r="F35" s="287">
        <f>індив!L133</f>
        <v>0</v>
      </c>
      <c r="G35" s="296"/>
      <c r="H35" s="583"/>
      <c r="I35" s="585"/>
      <c r="J35" s="584"/>
    </row>
    <row r="36" spans="1:10" ht="13.5" hidden="1" thickBot="1">
      <c r="A36" s="410"/>
      <c r="B36" s="526">
        <v>2260</v>
      </c>
      <c r="C36" s="25" t="s">
        <v>27</v>
      </c>
      <c r="D36" s="296"/>
      <c r="E36" s="296"/>
      <c r="F36" s="296"/>
      <c r="G36" s="296"/>
      <c r="H36" s="583"/>
      <c r="I36" s="585"/>
      <c r="J36" s="584"/>
    </row>
    <row r="37" spans="1:10" ht="13.5" hidden="1" thickBot="1">
      <c r="A37" s="410"/>
      <c r="B37" s="526">
        <v>2270</v>
      </c>
      <c r="C37" s="24" t="s">
        <v>28</v>
      </c>
      <c r="D37" s="296">
        <f>SUM(D38:D42)</f>
        <v>0</v>
      </c>
      <c r="E37" s="296">
        <f>SUM(E38:E42)</f>
        <v>0</v>
      </c>
      <c r="F37" s="296">
        <f>SUM(F38:F42)</f>
        <v>0</v>
      </c>
      <c r="G37" s="296">
        <f>SUM(G38:G42)</f>
        <v>0</v>
      </c>
      <c r="H37" s="583"/>
      <c r="I37" s="585"/>
      <c r="J37" s="584"/>
    </row>
    <row r="38" spans="1:10" ht="13.5" hidden="1" thickBot="1">
      <c r="A38" s="410"/>
      <c r="B38" s="526">
        <v>2271</v>
      </c>
      <c r="C38" s="24" t="s">
        <v>29</v>
      </c>
      <c r="D38" s="287">
        <f>індив!D136</f>
        <v>0</v>
      </c>
      <c r="E38" s="287">
        <f>індив!H136</f>
        <v>0</v>
      </c>
      <c r="F38" s="287">
        <f>індив!L136</f>
        <v>0</v>
      </c>
      <c r="G38" s="296"/>
      <c r="H38" s="583"/>
      <c r="I38" s="585"/>
      <c r="J38" s="584"/>
    </row>
    <row r="39" spans="1:10" ht="13.5" hidden="1" thickBot="1">
      <c r="A39" s="410"/>
      <c r="B39" s="526">
        <v>2272</v>
      </c>
      <c r="C39" s="24" t="s">
        <v>30</v>
      </c>
      <c r="D39" s="287">
        <f>індив!D137</f>
        <v>0</v>
      </c>
      <c r="E39" s="287">
        <f>індив!H137</f>
        <v>0</v>
      </c>
      <c r="F39" s="287">
        <f>індив!L137</f>
        <v>0</v>
      </c>
      <c r="G39" s="296"/>
      <c r="H39" s="583"/>
      <c r="I39" s="585"/>
      <c r="J39" s="584"/>
    </row>
    <row r="40" spans="1:10" ht="13.5" hidden="1" thickBot="1">
      <c r="A40" s="410"/>
      <c r="B40" s="526">
        <v>2273</v>
      </c>
      <c r="C40" s="24" t="s">
        <v>31</v>
      </c>
      <c r="D40" s="287">
        <f>індив!D138</f>
        <v>0</v>
      </c>
      <c r="E40" s="287">
        <f>індив!H138</f>
        <v>0</v>
      </c>
      <c r="F40" s="287">
        <f>індив!L138</f>
        <v>0</v>
      </c>
      <c r="G40" s="296"/>
      <c r="H40" s="583"/>
      <c r="I40" s="585"/>
      <c r="J40" s="584"/>
    </row>
    <row r="41" spans="1:10" ht="13.5" hidden="1" thickBot="1">
      <c r="A41" s="410"/>
      <c r="B41" s="526">
        <v>2274</v>
      </c>
      <c r="C41" s="24" t="s">
        <v>32</v>
      </c>
      <c r="D41" s="287">
        <f>індив!D139</f>
        <v>0</v>
      </c>
      <c r="E41" s="287">
        <f>індив!H139</f>
        <v>0</v>
      </c>
      <c r="F41" s="287">
        <f>індив!L139</f>
        <v>0</v>
      </c>
      <c r="G41" s="296"/>
      <c r="H41" s="583"/>
      <c r="I41" s="585"/>
      <c r="J41" s="584"/>
    </row>
    <row r="42" spans="1:10" ht="13.5" hidden="1" thickBot="1">
      <c r="A42" s="410"/>
      <c r="B42" s="526">
        <v>2275</v>
      </c>
      <c r="C42" s="24" t="s">
        <v>33</v>
      </c>
      <c r="D42" s="287">
        <f>індив!D140</f>
        <v>0</v>
      </c>
      <c r="E42" s="287">
        <f>індив!H140</f>
        <v>0</v>
      </c>
      <c r="F42" s="287">
        <f>індив!L140</f>
        <v>0</v>
      </c>
      <c r="G42" s="296"/>
      <c r="H42" s="583"/>
      <c r="I42" s="585"/>
      <c r="J42" s="584"/>
    </row>
    <row r="43" spans="1:10" ht="13.5" hidden="1" thickBot="1">
      <c r="A43" s="410"/>
      <c r="B43" s="526">
        <v>2280</v>
      </c>
      <c r="C43" s="24" t="s">
        <v>34</v>
      </c>
      <c r="D43" s="287">
        <f>індив!D141</f>
        <v>0</v>
      </c>
      <c r="E43" s="296">
        <f>SUM(E44:E45)</f>
        <v>0</v>
      </c>
      <c r="F43" s="296">
        <f>SUM(F44:F45)</f>
        <v>0</v>
      </c>
      <c r="G43" s="296">
        <f>SUM(G44:G45)</f>
        <v>0</v>
      </c>
      <c r="H43" s="583"/>
      <c r="I43" s="585"/>
      <c r="J43" s="584"/>
    </row>
    <row r="44" spans="1:10" ht="23.25" hidden="1" thickBot="1">
      <c r="A44" s="410"/>
      <c r="B44" s="526">
        <v>2281</v>
      </c>
      <c r="C44" s="24" t="s">
        <v>35</v>
      </c>
      <c r="D44" s="296"/>
      <c r="E44" s="296"/>
      <c r="F44" s="296"/>
      <c r="G44" s="296"/>
      <c r="H44" s="583"/>
      <c r="I44" s="585"/>
      <c r="J44" s="584"/>
    </row>
    <row r="45" spans="1:10" ht="23.25" hidden="1" thickBot="1">
      <c r="A45" s="410"/>
      <c r="B45" s="526">
        <v>2282</v>
      </c>
      <c r="C45" s="24" t="s">
        <v>36</v>
      </c>
      <c r="D45" s="296"/>
      <c r="E45" s="296"/>
      <c r="F45" s="296"/>
      <c r="G45" s="296"/>
      <c r="H45" s="583"/>
      <c r="I45" s="585"/>
      <c r="J45" s="584"/>
    </row>
    <row r="46" spans="1:10" ht="13.5" hidden="1" thickBot="1">
      <c r="A46" s="410"/>
      <c r="B46" s="526">
        <v>2600</v>
      </c>
      <c r="C46" s="25" t="s">
        <v>37</v>
      </c>
      <c r="D46" s="296">
        <f>SUM(D47:D48)</f>
        <v>0</v>
      </c>
      <c r="E46" s="296">
        <f>SUM(E47:E48)</f>
        <v>0</v>
      </c>
      <c r="F46" s="296">
        <f>SUM(F47:F48)</f>
        <v>0</v>
      </c>
      <c r="G46" s="296">
        <f>SUM(G47:G48)</f>
        <v>0</v>
      </c>
      <c r="H46" s="583"/>
      <c r="I46" s="585"/>
      <c r="J46" s="584"/>
    </row>
    <row r="47" spans="1:10" ht="13.5" hidden="1" thickBot="1">
      <c r="A47" s="410"/>
      <c r="B47" s="526">
        <v>2610</v>
      </c>
      <c r="C47" s="25" t="s">
        <v>38</v>
      </c>
      <c r="D47" s="287">
        <f>індив!D145</f>
        <v>0</v>
      </c>
      <c r="E47" s="287">
        <f>індив!H145</f>
        <v>0</v>
      </c>
      <c r="F47" s="287">
        <f>індив!L145</f>
        <v>0</v>
      </c>
      <c r="G47" s="296"/>
      <c r="H47" s="583"/>
      <c r="I47" s="585"/>
      <c r="J47" s="584"/>
    </row>
    <row r="48" spans="1:10" ht="13.5" hidden="1" thickBot="1">
      <c r="A48" s="410"/>
      <c r="B48" s="526">
        <v>2620</v>
      </c>
      <c r="C48" s="25" t="s">
        <v>39</v>
      </c>
      <c r="D48" s="287">
        <f>індив!D146</f>
        <v>0</v>
      </c>
      <c r="E48" s="287">
        <f>індив!H146</f>
        <v>0</v>
      </c>
      <c r="F48" s="287">
        <f>індив!L146</f>
        <v>0</v>
      </c>
      <c r="G48" s="296"/>
      <c r="H48" s="583"/>
      <c r="I48" s="585"/>
      <c r="J48" s="584"/>
    </row>
    <row r="49" spans="1:10" ht="13.5" hidden="1" thickBot="1">
      <c r="A49" s="410"/>
      <c r="B49" s="526">
        <v>2700</v>
      </c>
      <c r="C49" s="25" t="s">
        <v>40</v>
      </c>
      <c r="D49" s="296">
        <f>SUM(D50:D52)</f>
        <v>0</v>
      </c>
      <c r="E49" s="296">
        <f>SUM(E50:E52)</f>
        <v>0</v>
      </c>
      <c r="F49" s="296">
        <f>SUM(F50:F52)</f>
        <v>0</v>
      </c>
      <c r="G49" s="296">
        <f>SUM(G50:G52)</f>
        <v>0</v>
      </c>
      <c r="H49" s="583"/>
      <c r="I49" s="585"/>
      <c r="J49" s="584"/>
    </row>
    <row r="50" spans="1:10" ht="13.5" hidden="1" thickBot="1">
      <c r="A50" s="410"/>
      <c r="B50" s="526">
        <v>2710</v>
      </c>
      <c r="C50" s="25" t="s">
        <v>41</v>
      </c>
      <c r="D50" s="287">
        <f>індив!D148</f>
        <v>0</v>
      </c>
      <c r="E50" s="287">
        <f>індив!H148</f>
        <v>0</v>
      </c>
      <c r="F50" s="287">
        <f>індив!L148</f>
        <v>0</v>
      </c>
      <c r="G50" s="296"/>
      <c r="H50" s="583"/>
      <c r="I50" s="585"/>
      <c r="J50" s="584"/>
    </row>
    <row r="51" spans="1:10" ht="13.5" hidden="1" thickBot="1">
      <c r="A51" s="410"/>
      <c r="B51" s="526">
        <v>2720</v>
      </c>
      <c r="C51" s="25" t="s">
        <v>42</v>
      </c>
      <c r="D51" s="287" t="str">
        <f>індив!C149</f>
        <v>         Стипендії</v>
      </c>
      <c r="E51" s="287">
        <f>індив!H149</f>
        <v>0</v>
      </c>
      <c r="F51" s="287">
        <f>індив!L149</f>
        <v>0</v>
      </c>
      <c r="G51" s="296"/>
      <c r="H51" s="583"/>
      <c r="I51" s="585"/>
      <c r="J51" s="584"/>
    </row>
    <row r="52" spans="1:10" ht="13.5" hidden="1" thickBot="1">
      <c r="A52" s="410"/>
      <c r="B52" s="526">
        <v>2730</v>
      </c>
      <c r="C52" s="25" t="s">
        <v>43</v>
      </c>
      <c r="D52" s="287">
        <f>індив!D150</f>
        <v>0</v>
      </c>
      <c r="E52" s="287">
        <f>індив!H150</f>
        <v>0</v>
      </c>
      <c r="F52" s="287">
        <f>індив!L150</f>
        <v>0</v>
      </c>
      <c r="G52" s="296"/>
      <c r="H52" s="583"/>
      <c r="I52" s="585"/>
      <c r="J52" s="584"/>
    </row>
    <row r="53" spans="1:10" ht="13.5" hidden="1" thickBot="1">
      <c r="A53" s="410"/>
      <c r="B53" s="526">
        <v>2800</v>
      </c>
      <c r="C53" s="25" t="s">
        <v>44</v>
      </c>
      <c r="D53" s="287">
        <f>індив!D151</f>
        <v>0</v>
      </c>
      <c r="E53" s="287">
        <f>індив!H151</f>
        <v>0</v>
      </c>
      <c r="F53" s="287">
        <f>індив!L151</f>
        <v>0</v>
      </c>
      <c r="G53" s="296"/>
      <c r="H53" s="583"/>
      <c r="I53" s="585"/>
      <c r="J53" s="584"/>
    </row>
    <row r="54" spans="1:10" ht="13.5" hidden="1" thickBot="1">
      <c r="A54" s="410"/>
      <c r="B54" s="526">
        <v>2900</v>
      </c>
      <c r="C54" s="25" t="s">
        <v>45</v>
      </c>
      <c r="D54" s="287">
        <f>індив!D152</f>
        <v>0</v>
      </c>
      <c r="E54" s="287">
        <f>індив!H152</f>
        <v>0</v>
      </c>
      <c r="F54" s="287">
        <f>індив!L152</f>
        <v>0</v>
      </c>
      <c r="G54" s="296"/>
      <c r="H54" s="583"/>
      <c r="I54" s="585"/>
      <c r="J54" s="584"/>
    </row>
    <row r="55" spans="1:10" ht="13.5" hidden="1" thickBot="1">
      <c r="A55" s="410"/>
      <c r="B55" s="526">
        <v>3000</v>
      </c>
      <c r="C55" s="24" t="s">
        <v>46</v>
      </c>
      <c r="D55" s="296">
        <f>D56+D68</f>
        <v>0</v>
      </c>
      <c r="E55" s="296">
        <f>E56+E68</f>
        <v>0</v>
      </c>
      <c r="F55" s="296">
        <f>F56+F68</f>
        <v>0</v>
      </c>
      <c r="G55" s="296">
        <f>G56+G68</f>
        <v>0</v>
      </c>
      <c r="H55" s="583"/>
      <c r="I55" s="585"/>
      <c r="J55" s="584"/>
    </row>
    <row r="56" spans="1:10" ht="13.5" hidden="1" thickBot="1">
      <c r="A56" s="410"/>
      <c r="B56" s="526">
        <v>3100</v>
      </c>
      <c r="C56" s="24" t="s">
        <v>47</v>
      </c>
      <c r="D56" s="296">
        <f>D57+D58+D61+D64</f>
        <v>0</v>
      </c>
      <c r="E56" s="296">
        <f>E57+E58+E61+E64</f>
        <v>0</v>
      </c>
      <c r="F56" s="296">
        <f>F57+F58+F61+F64</f>
        <v>0</v>
      </c>
      <c r="G56" s="296">
        <f>G57+G58+G61+G64</f>
        <v>0</v>
      </c>
      <c r="H56" s="583"/>
      <c r="I56" s="585"/>
      <c r="J56" s="584"/>
    </row>
    <row r="57" spans="1:10" ht="13.5" hidden="1" thickBot="1">
      <c r="A57" s="410"/>
      <c r="B57" s="526">
        <v>3110</v>
      </c>
      <c r="C57" s="24" t="s">
        <v>48</v>
      </c>
      <c r="D57" s="287">
        <f>індив!D155</f>
        <v>0</v>
      </c>
      <c r="E57" s="287">
        <f>індив!H155</f>
        <v>0</v>
      </c>
      <c r="F57" s="287">
        <f>індив!L155</f>
        <v>0</v>
      </c>
      <c r="G57" s="296"/>
      <c r="H57" s="583"/>
      <c r="I57" s="585"/>
      <c r="J57" s="584"/>
    </row>
    <row r="58" spans="1:10" ht="13.5" hidden="1" thickBot="1">
      <c r="A58" s="410"/>
      <c r="B58" s="526">
        <v>3120</v>
      </c>
      <c r="C58" s="24" t="s">
        <v>49</v>
      </c>
      <c r="D58" s="296">
        <f>SUM(D59:D60)</f>
        <v>0</v>
      </c>
      <c r="E58" s="296">
        <f>SUM(E59:E60)</f>
        <v>0</v>
      </c>
      <c r="F58" s="296">
        <f>SUM(F59:F60)</f>
        <v>0</v>
      </c>
      <c r="G58" s="296">
        <f>SUM(G59:G60)</f>
        <v>0</v>
      </c>
      <c r="H58" s="583"/>
      <c r="I58" s="585"/>
      <c r="J58" s="584"/>
    </row>
    <row r="59" spans="1:10" ht="13.5" hidden="1" thickBot="1">
      <c r="A59" s="410"/>
      <c r="B59" s="526">
        <v>3121</v>
      </c>
      <c r="C59" s="24" t="s">
        <v>50</v>
      </c>
      <c r="D59" s="296"/>
      <c r="E59" s="296"/>
      <c r="F59" s="296"/>
      <c r="G59" s="296"/>
      <c r="H59" s="583"/>
      <c r="I59" s="585"/>
      <c r="J59" s="584"/>
    </row>
    <row r="60" spans="1:10" ht="13.5" hidden="1" thickBot="1">
      <c r="A60" s="410"/>
      <c r="B60" s="526">
        <v>3122</v>
      </c>
      <c r="C60" s="24" t="s">
        <v>51</v>
      </c>
      <c r="D60" s="287">
        <f>індив!D158</f>
        <v>0</v>
      </c>
      <c r="E60" s="287">
        <f>індив!H158</f>
        <v>0</v>
      </c>
      <c r="F60" s="287">
        <f>індив!L158</f>
        <v>0</v>
      </c>
      <c r="G60" s="296"/>
      <c r="H60" s="583"/>
      <c r="I60" s="585"/>
      <c r="J60" s="584"/>
    </row>
    <row r="61" spans="1:10" ht="13.5" hidden="1" thickBot="1">
      <c r="A61" s="410"/>
      <c r="B61" s="526">
        <v>3130</v>
      </c>
      <c r="C61" s="24" t="s">
        <v>52</v>
      </c>
      <c r="D61" s="296">
        <f>SUM(D62:D63)</f>
        <v>0</v>
      </c>
      <c r="E61" s="296">
        <f>SUM(E62:E63)</f>
        <v>0</v>
      </c>
      <c r="F61" s="296">
        <f>SUM(F62:F63)</f>
        <v>0</v>
      </c>
      <c r="G61" s="296">
        <f>SUM(G62:G63)</f>
        <v>0</v>
      </c>
      <c r="H61" s="583"/>
      <c r="I61" s="585"/>
      <c r="J61" s="584"/>
    </row>
    <row r="62" spans="1:10" ht="13.5" hidden="1" thickBot="1">
      <c r="A62" s="410"/>
      <c r="B62" s="526">
        <v>3131</v>
      </c>
      <c r="C62" s="24" t="s">
        <v>53</v>
      </c>
      <c r="D62" s="296"/>
      <c r="E62" s="296"/>
      <c r="F62" s="296"/>
      <c r="G62" s="296"/>
      <c r="H62" s="583"/>
      <c r="I62" s="585"/>
      <c r="J62" s="584"/>
    </row>
    <row r="63" spans="1:10" ht="13.5" hidden="1" thickBot="1">
      <c r="A63" s="410"/>
      <c r="B63" s="526">
        <v>3132</v>
      </c>
      <c r="C63" s="24" t="s">
        <v>54</v>
      </c>
      <c r="D63" s="287">
        <f>індив!D161</f>
        <v>0</v>
      </c>
      <c r="E63" s="287">
        <f>індив!H161</f>
        <v>0</v>
      </c>
      <c r="F63" s="287">
        <f>індив!L161</f>
        <v>0</v>
      </c>
      <c r="G63" s="296"/>
      <c r="H63" s="583"/>
      <c r="I63" s="585"/>
      <c r="J63" s="584"/>
    </row>
    <row r="64" spans="1:10" ht="13.5" hidden="1" thickBot="1">
      <c r="A64" s="410"/>
      <c r="B64" s="526">
        <v>3140</v>
      </c>
      <c r="C64" s="24" t="s">
        <v>55</v>
      </c>
      <c r="D64" s="296">
        <f>SUM(D65:D67)</f>
        <v>0</v>
      </c>
      <c r="E64" s="296">
        <f>SUM(E65:E67)</f>
        <v>0</v>
      </c>
      <c r="F64" s="296">
        <f>SUM(F65:F67)</f>
        <v>0</v>
      </c>
      <c r="G64" s="296">
        <f>SUM(G65:G67)</f>
        <v>0</v>
      </c>
      <c r="H64" s="583"/>
      <c r="I64" s="585"/>
      <c r="J64" s="584"/>
    </row>
    <row r="65" spans="1:10" ht="13.5" hidden="1" thickBot="1">
      <c r="A65" s="410"/>
      <c r="B65" s="526">
        <v>3141</v>
      </c>
      <c r="C65" s="24" t="s">
        <v>56</v>
      </c>
      <c r="D65" s="296"/>
      <c r="E65" s="296"/>
      <c r="F65" s="296"/>
      <c r="G65" s="296"/>
      <c r="H65" s="583"/>
      <c r="I65" s="585"/>
      <c r="J65" s="584"/>
    </row>
    <row r="66" spans="1:10" ht="13.5" hidden="1" thickBot="1">
      <c r="A66" s="410"/>
      <c r="B66" s="526">
        <v>3142</v>
      </c>
      <c r="C66" s="24" t="s">
        <v>57</v>
      </c>
      <c r="D66" s="287">
        <f>індив!D164</f>
        <v>0</v>
      </c>
      <c r="E66" s="287">
        <f>індив!H164</f>
        <v>0</v>
      </c>
      <c r="F66" s="287">
        <f>індив!L164</f>
        <v>0</v>
      </c>
      <c r="G66" s="296"/>
      <c r="H66" s="583"/>
      <c r="I66" s="585"/>
      <c r="J66" s="584"/>
    </row>
    <row r="67" spans="1:10" ht="13.5" hidden="1" thickBot="1">
      <c r="A67" s="410"/>
      <c r="B67" s="526">
        <v>3143</v>
      </c>
      <c r="C67" s="24" t="s">
        <v>58</v>
      </c>
      <c r="D67" s="296"/>
      <c r="E67" s="296"/>
      <c r="F67" s="296"/>
      <c r="G67" s="296"/>
      <c r="H67" s="583"/>
      <c r="I67" s="585"/>
      <c r="J67" s="584"/>
    </row>
    <row r="68" spans="1:10" ht="13.5" hidden="1" thickBot="1">
      <c r="A68" s="410"/>
      <c r="B68" s="526">
        <v>3200</v>
      </c>
      <c r="C68" s="24" t="s">
        <v>59</v>
      </c>
      <c r="D68" s="296">
        <f>SUM(D69:D71)</f>
        <v>0</v>
      </c>
      <c r="E68" s="296">
        <f>SUM(E69:E71)</f>
        <v>0</v>
      </c>
      <c r="F68" s="296">
        <f>SUM(F69:F71)</f>
        <v>0</v>
      </c>
      <c r="G68" s="296">
        <f>SUM(G69:G71)</f>
        <v>0</v>
      </c>
      <c r="H68" s="583"/>
      <c r="I68" s="585"/>
      <c r="J68" s="584"/>
    </row>
    <row r="69" spans="1:10" ht="13.5" hidden="1" thickBot="1">
      <c r="A69" s="410"/>
      <c r="B69" s="526">
        <v>3210</v>
      </c>
      <c r="C69" s="24" t="s">
        <v>60</v>
      </c>
      <c r="D69" s="287">
        <f>індив!D167</f>
        <v>0</v>
      </c>
      <c r="E69" s="287">
        <f>індив!H167</f>
        <v>0</v>
      </c>
      <c r="F69" s="287">
        <f>індив!L167</f>
        <v>0</v>
      </c>
      <c r="G69" s="296"/>
      <c r="H69" s="583"/>
      <c r="I69" s="585"/>
      <c r="J69" s="584"/>
    </row>
    <row r="70" spans="1:10" ht="72.75" hidden="1" thickBot="1">
      <c r="A70" s="410"/>
      <c r="B70" s="526">
        <v>3220</v>
      </c>
      <c r="C70" s="24" t="s">
        <v>61</v>
      </c>
      <c r="D70" s="287" t="str">
        <f>індив!C168</f>
        <v>         Капітальні трансферти органам державного управління інших рівнів</v>
      </c>
      <c r="E70" s="287">
        <f>індив!H168</f>
        <v>0</v>
      </c>
      <c r="F70" s="287">
        <f>індив!L168</f>
        <v>0</v>
      </c>
      <c r="G70" s="296"/>
      <c r="H70" s="583"/>
      <c r="I70" s="585"/>
      <c r="J70" s="584"/>
    </row>
    <row r="71" spans="1:10" ht="13.5" hidden="1" thickBot="1">
      <c r="A71" s="410"/>
      <c r="B71" s="526">
        <v>3240</v>
      </c>
      <c r="C71" s="24" t="s">
        <v>62</v>
      </c>
      <c r="D71" s="287">
        <f>індив!D169</f>
        <v>0</v>
      </c>
      <c r="E71" s="287">
        <f>індив!H169</f>
        <v>0</v>
      </c>
      <c r="F71" s="287">
        <f>індив!L169</f>
        <v>0</v>
      </c>
      <c r="G71" s="296"/>
      <c r="H71" s="583"/>
      <c r="I71" s="585"/>
      <c r="J71" s="584"/>
    </row>
    <row r="72" spans="1:10" ht="13.5" thickBot="1">
      <c r="A72" s="410"/>
      <c r="B72" s="526"/>
      <c r="C72" s="24"/>
      <c r="D72" s="287"/>
      <c r="E72" s="287"/>
      <c r="F72" s="287"/>
      <c r="G72" s="296"/>
      <c r="H72" s="336"/>
      <c r="I72" s="335"/>
      <c r="J72" s="311"/>
    </row>
    <row r="73" spans="1:10" ht="16.5" thickBot="1">
      <c r="A73" s="410"/>
      <c r="B73" s="526"/>
      <c r="C73" s="22" t="str">
        <f>індив!B451</f>
        <v>Підпрограма  2</v>
      </c>
      <c r="D73" s="296">
        <f>D74+D105</f>
        <v>0</v>
      </c>
      <c r="E73" s="296">
        <f>E74+E105</f>
        <v>0</v>
      </c>
      <c r="F73" s="296">
        <f>F74+F105</f>
        <v>0</v>
      </c>
      <c r="G73" s="296">
        <f>G74+G105</f>
        <v>0</v>
      </c>
      <c r="H73" s="576"/>
      <c r="I73" s="578"/>
      <c r="J73" s="577"/>
    </row>
    <row r="74" spans="1:10" ht="13.5" hidden="1" thickBot="1">
      <c r="A74" s="410"/>
      <c r="B74" s="526">
        <v>2000</v>
      </c>
      <c r="C74" s="24" t="s">
        <v>15</v>
      </c>
      <c r="D74" s="296">
        <f>D75+D80+D96+D99+D103+D104</f>
        <v>0</v>
      </c>
      <c r="E74" s="296">
        <f>E75+E80+E96+E99+E103+E104</f>
        <v>0</v>
      </c>
      <c r="F74" s="296">
        <f>F75+F80+F96+F99+F103+F104</f>
        <v>0</v>
      </c>
      <c r="G74" s="296">
        <f>G75+G80+G96+G99+G103+G104</f>
        <v>0</v>
      </c>
      <c r="H74" s="583"/>
      <c r="I74" s="585"/>
      <c r="J74" s="584"/>
    </row>
    <row r="75" spans="1:10" ht="13.5" hidden="1" thickBot="1">
      <c r="A75" s="410"/>
      <c r="B75" s="526">
        <v>2100</v>
      </c>
      <c r="C75" s="24" t="s">
        <v>16</v>
      </c>
      <c r="D75" s="296">
        <f>D76+D79</f>
        <v>0</v>
      </c>
      <c r="E75" s="296">
        <f>E76+E79</f>
        <v>0</v>
      </c>
      <c r="F75" s="296">
        <f>F76+F79</f>
        <v>0</v>
      </c>
      <c r="G75" s="296">
        <f>G76+G79</f>
        <v>0</v>
      </c>
      <c r="H75" s="583"/>
      <c r="I75" s="585"/>
      <c r="J75" s="584"/>
    </row>
    <row r="76" spans="1:10" ht="13.5" hidden="1" thickBot="1">
      <c r="A76" s="410"/>
      <c r="B76" s="526">
        <v>2110</v>
      </c>
      <c r="C76" s="24" t="s">
        <v>17</v>
      </c>
      <c r="D76" s="296">
        <f>SUM(D77:D78)</f>
        <v>0</v>
      </c>
      <c r="E76" s="296">
        <f>SUM(E77:E78)</f>
        <v>0</v>
      </c>
      <c r="F76" s="296">
        <f>SUM(F77:F78)</f>
        <v>0</v>
      </c>
      <c r="G76" s="296">
        <f>SUM(G77:G78)</f>
        <v>0</v>
      </c>
      <c r="H76" s="583"/>
      <c r="I76" s="585"/>
      <c r="J76" s="584"/>
    </row>
    <row r="77" spans="1:10" ht="13.5" hidden="1" thickBot="1">
      <c r="A77" s="410"/>
      <c r="B77" s="526">
        <v>2111</v>
      </c>
      <c r="C77" s="24" t="s">
        <v>18</v>
      </c>
      <c r="D77" s="287">
        <f>індив!D174</f>
        <v>0</v>
      </c>
      <c r="E77" s="287">
        <f>індив!H174</f>
        <v>0</v>
      </c>
      <c r="F77" s="287">
        <f>індив!L174</f>
        <v>0</v>
      </c>
      <c r="G77" s="296"/>
      <c r="H77" s="583"/>
      <c r="I77" s="585"/>
      <c r="J77" s="584"/>
    </row>
    <row r="78" spans="1:10" ht="13.5" hidden="1" thickBot="1">
      <c r="A78" s="410"/>
      <c r="B78" s="526">
        <v>2112</v>
      </c>
      <c r="C78" s="24" t="s">
        <v>19</v>
      </c>
      <c r="D78" s="287">
        <f>індив!D175</f>
        <v>0</v>
      </c>
      <c r="E78" s="287">
        <f>індив!H175</f>
        <v>0</v>
      </c>
      <c r="F78" s="287">
        <f>індив!L175</f>
        <v>0</v>
      </c>
      <c r="G78" s="296"/>
      <c r="H78" s="583"/>
      <c r="I78" s="585"/>
      <c r="J78" s="584"/>
    </row>
    <row r="79" spans="1:10" ht="13.5" hidden="1" thickBot="1">
      <c r="A79" s="410"/>
      <c r="B79" s="526">
        <v>2120</v>
      </c>
      <c r="C79" s="24" t="s">
        <v>20</v>
      </c>
      <c r="D79" s="287">
        <f>індив!D176</f>
        <v>0</v>
      </c>
      <c r="E79" s="287">
        <f>індив!H176</f>
        <v>0</v>
      </c>
      <c r="F79" s="287">
        <f>індив!L176</f>
        <v>0</v>
      </c>
      <c r="G79" s="296"/>
      <c r="H79" s="583"/>
      <c r="I79" s="585"/>
      <c r="J79" s="584"/>
    </row>
    <row r="80" spans="1:10" ht="13.5" hidden="1" thickBot="1">
      <c r="A80" s="410"/>
      <c r="B80" s="526">
        <v>2200</v>
      </c>
      <c r="C80" s="24" t="s">
        <v>21</v>
      </c>
      <c r="D80" s="296">
        <f>SUM(D81:D87)+D93</f>
        <v>0</v>
      </c>
      <c r="E80" s="296">
        <f>SUM(E81:E87)+E93</f>
        <v>0</v>
      </c>
      <c r="F80" s="296">
        <f>SUM(F81:F87)+F93</f>
        <v>0</v>
      </c>
      <c r="G80" s="296">
        <f>SUM(G81:G87)+G93</f>
        <v>0</v>
      </c>
      <c r="H80" s="583"/>
      <c r="I80" s="585"/>
      <c r="J80" s="584"/>
    </row>
    <row r="81" spans="1:10" ht="13.5" hidden="1" thickBot="1">
      <c r="A81" s="410"/>
      <c r="B81" s="526">
        <v>2210</v>
      </c>
      <c r="C81" s="24" t="s">
        <v>22</v>
      </c>
      <c r="D81" s="287">
        <f>індив!D178</f>
        <v>0</v>
      </c>
      <c r="E81" s="287">
        <f>індив!H178</f>
        <v>0</v>
      </c>
      <c r="F81" s="287">
        <f>індив!L178</f>
        <v>0</v>
      </c>
      <c r="G81" s="296"/>
      <c r="H81" s="583"/>
      <c r="I81" s="585"/>
      <c r="J81" s="584"/>
    </row>
    <row r="82" spans="1:10" ht="13.5" hidden="1" thickBot="1">
      <c r="A82" s="410"/>
      <c r="B82" s="526">
        <v>2220</v>
      </c>
      <c r="C82" s="24" t="s">
        <v>23</v>
      </c>
      <c r="D82" s="287">
        <f>індив!D179</f>
        <v>0</v>
      </c>
      <c r="E82" s="287">
        <f>індив!H179</f>
        <v>0</v>
      </c>
      <c r="F82" s="287">
        <f>індив!L179</f>
        <v>0</v>
      </c>
      <c r="G82" s="296"/>
      <c r="H82" s="583"/>
      <c r="I82" s="585"/>
      <c r="J82" s="584"/>
    </row>
    <row r="83" spans="1:10" ht="13.5" hidden="1" thickBot="1">
      <c r="A83" s="410"/>
      <c r="B83" s="526">
        <v>2230</v>
      </c>
      <c r="C83" s="24" t="s">
        <v>24</v>
      </c>
      <c r="D83" s="287">
        <f>індив!D180</f>
        <v>0</v>
      </c>
      <c r="E83" s="287">
        <f>індив!H180</f>
        <v>0</v>
      </c>
      <c r="F83" s="287">
        <f>індив!L180</f>
        <v>0</v>
      </c>
      <c r="G83" s="296"/>
      <c r="H83" s="583"/>
      <c r="I83" s="585"/>
      <c r="J83" s="584"/>
    </row>
    <row r="84" spans="1:10" ht="13.5" hidden="1" thickBot="1">
      <c r="A84" s="410"/>
      <c r="B84" s="526">
        <v>2240</v>
      </c>
      <c r="C84" s="24" t="s">
        <v>25</v>
      </c>
      <c r="D84" s="287">
        <f>індив!D181</f>
        <v>0</v>
      </c>
      <c r="E84" s="287">
        <f>індив!H181</f>
        <v>0</v>
      </c>
      <c r="F84" s="287">
        <f>індив!L181</f>
        <v>0</v>
      </c>
      <c r="G84" s="296"/>
      <c r="H84" s="583"/>
      <c r="I84" s="585"/>
      <c r="J84" s="584"/>
    </row>
    <row r="85" spans="1:10" ht="13.5" hidden="1" thickBot="1">
      <c r="A85" s="410"/>
      <c r="B85" s="526">
        <v>2250</v>
      </c>
      <c r="C85" s="25" t="s">
        <v>26</v>
      </c>
      <c r="D85" s="287">
        <f>індив!D182</f>
        <v>0</v>
      </c>
      <c r="E85" s="287">
        <f>індив!H182</f>
        <v>0</v>
      </c>
      <c r="F85" s="287">
        <f>індив!L182</f>
        <v>0</v>
      </c>
      <c r="G85" s="296"/>
      <c r="H85" s="583"/>
      <c r="I85" s="585"/>
      <c r="J85" s="584"/>
    </row>
    <row r="86" spans="1:10" ht="13.5" hidden="1" thickBot="1">
      <c r="A86" s="410"/>
      <c r="B86" s="526">
        <v>2260</v>
      </c>
      <c r="C86" s="25" t="s">
        <v>27</v>
      </c>
      <c r="D86" s="296"/>
      <c r="E86" s="296"/>
      <c r="F86" s="296"/>
      <c r="G86" s="296"/>
      <c r="H86" s="583"/>
      <c r="I86" s="585"/>
      <c r="J86" s="584"/>
    </row>
    <row r="87" spans="1:10" ht="13.5" hidden="1" thickBot="1">
      <c r="A87" s="410"/>
      <c r="B87" s="526">
        <v>2270</v>
      </c>
      <c r="C87" s="24" t="s">
        <v>28</v>
      </c>
      <c r="D87" s="296">
        <f>SUM(D88:D92)</f>
        <v>0</v>
      </c>
      <c r="E87" s="296">
        <f>SUM(E88:E92)</f>
        <v>0</v>
      </c>
      <c r="F87" s="296">
        <f>SUM(F88:F92)</f>
        <v>0</v>
      </c>
      <c r="G87" s="296">
        <f>SUM(G88:G92)</f>
        <v>0</v>
      </c>
      <c r="H87" s="583"/>
      <c r="I87" s="585"/>
      <c r="J87" s="584"/>
    </row>
    <row r="88" spans="1:10" ht="13.5" hidden="1" thickBot="1">
      <c r="A88" s="410"/>
      <c r="B88" s="526">
        <v>2271</v>
      </c>
      <c r="C88" s="24" t="s">
        <v>29</v>
      </c>
      <c r="D88" s="287">
        <f>індив!D185</f>
        <v>0</v>
      </c>
      <c r="E88" s="287">
        <f>індив!H185</f>
        <v>0</v>
      </c>
      <c r="F88" s="287">
        <f>індив!L185</f>
        <v>0</v>
      </c>
      <c r="G88" s="296"/>
      <c r="H88" s="583"/>
      <c r="I88" s="585"/>
      <c r="J88" s="584"/>
    </row>
    <row r="89" spans="1:10" ht="13.5" hidden="1" thickBot="1">
      <c r="A89" s="410"/>
      <c r="B89" s="526">
        <v>2272</v>
      </c>
      <c r="C89" s="24" t="s">
        <v>30</v>
      </c>
      <c r="D89" s="287">
        <f>індив!D186</f>
        <v>0</v>
      </c>
      <c r="E89" s="287">
        <f>індив!H186</f>
        <v>0</v>
      </c>
      <c r="F89" s="287">
        <f>індив!L186</f>
        <v>0</v>
      </c>
      <c r="G89" s="296"/>
      <c r="H89" s="583"/>
      <c r="I89" s="585"/>
      <c r="J89" s="584"/>
    </row>
    <row r="90" spans="1:10" ht="13.5" hidden="1" thickBot="1">
      <c r="A90" s="410"/>
      <c r="B90" s="526">
        <v>2273</v>
      </c>
      <c r="C90" s="24" t="s">
        <v>31</v>
      </c>
      <c r="D90" s="287">
        <f>індив!D187</f>
        <v>0</v>
      </c>
      <c r="E90" s="287">
        <f>індив!H187</f>
        <v>0</v>
      </c>
      <c r="F90" s="287">
        <f>індив!L187</f>
        <v>0</v>
      </c>
      <c r="G90" s="296"/>
      <c r="H90" s="583"/>
      <c r="I90" s="585"/>
      <c r="J90" s="584"/>
    </row>
    <row r="91" spans="1:10" ht="13.5" hidden="1" thickBot="1">
      <c r="A91" s="410"/>
      <c r="B91" s="526">
        <v>2274</v>
      </c>
      <c r="C91" s="24" t="s">
        <v>32</v>
      </c>
      <c r="D91" s="287">
        <f>індив!D188</f>
        <v>0</v>
      </c>
      <c r="E91" s="287">
        <f>індив!H188</f>
        <v>0</v>
      </c>
      <c r="F91" s="287">
        <f>індив!L188</f>
        <v>0</v>
      </c>
      <c r="G91" s="296"/>
      <c r="H91" s="583"/>
      <c r="I91" s="585"/>
      <c r="J91" s="584"/>
    </row>
    <row r="92" spans="1:10" ht="13.5" hidden="1" thickBot="1">
      <c r="A92" s="410"/>
      <c r="B92" s="526">
        <v>2275</v>
      </c>
      <c r="C92" s="24" t="s">
        <v>33</v>
      </c>
      <c r="D92" s="287">
        <f>індив!D189</f>
        <v>0</v>
      </c>
      <c r="E92" s="287">
        <f>індив!H189</f>
        <v>0</v>
      </c>
      <c r="F92" s="287">
        <f>індив!L189</f>
        <v>0</v>
      </c>
      <c r="G92" s="296"/>
      <c r="H92" s="583"/>
      <c r="I92" s="585"/>
      <c r="J92" s="584"/>
    </row>
    <row r="93" spans="1:10" ht="13.5" hidden="1" thickBot="1">
      <c r="A93" s="410"/>
      <c r="B93" s="526">
        <v>2280</v>
      </c>
      <c r="C93" s="24" t="s">
        <v>34</v>
      </c>
      <c r="D93" s="287">
        <f>індив!D190</f>
        <v>0</v>
      </c>
      <c r="E93" s="296">
        <f>SUM(E94:E95)</f>
        <v>0</v>
      </c>
      <c r="F93" s="296">
        <f>SUM(F94:F95)</f>
        <v>0</v>
      </c>
      <c r="G93" s="296">
        <f>SUM(G94:G95)</f>
        <v>0</v>
      </c>
      <c r="H93" s="583"/>
      <c r="I93" s="585"/>
      <c r="J93" s="584"/>
    </row>
    <row r="94" spans="1:10" ht="23.25" hidden="1" thickBot="1">
      <c r="A94" s="410"/>
      <c r="B94" s="526">
        <v>2281</v>
      </c>
      <c r="C94" s="24" t="s">
        <v>35</v>
      </c>
      <c r="D94" s="296"/>
      <c r="E94" s="296"/>
      <c r="F94" s="296"/>
      <c r="G94" s="296"/>
      <c r="H94" s="583"/>
      <c r="I94" s="585"/>
      <c r="J94" s="584"/>
    </row>
    <row r="95" spans="1:10" ht="23.25" hidden="1" thickBot="1">
      <c r="A95" s="410"/>
      <c r="B95" s="526">
        <v>2282</v>
      </c>
      <c r="C95" s="24" t="s">
        <v>36</v>
      </c>
      <c r="D95" s="296"/>
      <c r="E95" s="296"/>
      <c r="F95" s="296"/>
      <c r="G95" s="296"/>
      <c r="H95" s="583"/>
      <c r="I95" s="585"/>
      <c r="J95" s="584"/>
    </row>
    <row r="96" spans="1:10" ht="13.5" hidden="1" thickBot="1">
      <c r="A96" s="410"/>
      <c r="B96" s="526">
        <v>2600</v>
      </c>
      <c r="C96" s="25" t="s">
        <v>37</v>
      </c>
      <c r="D96" s="296">
        <f>SUM(D97:D98)</f>
        <v>0</v>
      </c>
      <c r="E96" s="296">
        <f>SUM(E97:E98)</f>
        <v>0</v>
      </c>
      <c r="F96" s="296">
        <f>SUM(F97:F98)</f>
        <v>0</v>
      </c>
      <c r="G96" s="296">
        <f>SUM(G97:G98)</f>
        <v>0</v>
      </c>
      <c r="H96" s="583"/>
      <c r="I96" s="585"/>
      <c r="J96" s="584"/>
    </row>
    <row r="97" spans="1:10" ht="13.5" hidden="1" thickBot="1">
      <c r="A97" s="410"/>
      <c r="B97" s="526">
        <v>2610</v>
      </c>
      <c r="C97" s="25" t="s">
        <v>38</v>
      </c>
      <c r="D97" s="287">
        <f>індив!D194</f>
        <v>0</v>
      </c>
      <c r="E97" s="287">
        <f>індив!H194</f>
        <v>0</v>
      </c>
      <c r="F97" s="287">
        <f>індив!L194</f>
        <v>0</v>
      </c>
      <c r="G97" s="296"/>
      <c r="H97" s="583"/>
      <c r="I97" s="585"/>
      <c r="J97" s="584"/>
    </row>
    <row r="98" spans="1:10" ht="13.5" hidden="1" thickBot="1">
      <c r="A98" s="410"/>
      <c r="B98" s="526">
        <v>2620</v>
      </c>
      <c r="C98" s="25" t="s">
        <v>39</v>
      </c>
      <c r="D98" s="287">
        <f>індив!D195</f>
        <v>0</v>
      </c>
      <c r="E98" s="287">
        <f>індив!H195</f>
        <v>0</v>
      </c>
      <c r="F98" s="287">
        <f>індив!L195</f>
        <v>0</v>
      </c>
      <c r="G98" s="296"/>
      <c r="H98" s="583"/>
      <c r="I98" s="585"/>
      <c r="J98" s="584"/>
    </row>
    <row r="99" spans="1:10" ht="13.5" hidden="1" thickBot="1">
      <c r="A99" s="410"/>
      <c r="B99" s="526">
        <v>2700</v>
      </c>
      <c r="C99" s="25" t="s">
        <v>40</v>
      </c>
      <c r="D99" s="296">
        <f>SUM(D100:D102)</f>
        <v>0</v>
      </c>
      <c r="E99" s="296">
        <f>SUM(E100:E102)</f>
        <v>0</v>
      </c>
      <c r="F99" s="296">
        <f>SUM(F100:F102)</f>
        <v>0</v>
      </c>
      <c r="G99" s="296">
        <f>SUM(G100:G102)</f>
        <v>0</v>
      </c>
      <c r="H99" s="583"/>
      <c r="I99" s="585"/>
      <c r="J99" s="584"/>
    </row>
    <row r="100" spans="1:10" ht="13.5" hidden="1" thickBot="1">
      <c r="A100" s="410"/>
      <c r="B100" s="526">
        <v>2710</v>
      </c>
      <c r="C100" s="25" t="s">
        <v>41</v>
      </c>
      <c r="D100" s="287">
        <f>індив!D197</f>
        <v>0</v>
      </c>
      <c r="E100" s="287">
        <f>індив!H197</f>
        <v>0</v>
      </c>
      <c r="F100" s="287">
        <f>індив!L197</f>
        <v>0</v>
      </c>
      <c r="G100" s="296"/>
      <c r="H100" s="583"/>
      <c r="I100" s="585"/>
      <c r="J100" s="584"/>
    </row>
    <row r="101" spans="1:10" ht="24.75" hidden="1" thickBot="1">
      <c r="A101" s="410"/>
      <c r="B101" s="526">
        <v>2720</v>
      </c>
      <c r="C101" s="25" t="s">
        <v>42</v>
      </c>
      <c r="D101" s="287" t="str">
        <f>індив!C198</f>
        <v>         Виплата пенсій і допомоги</v>
      </c>
      <c r="E101" s="287">
        <f>індив!H198</f>
        <v>0</v>
      </c>
      <c r="F101" s="287">
        <f>індив!L198</f>
        <v>0</v>
      </c>
      <c r="G101" s="296"/>
      <c r="H101" s="583"/>
      <c r="I101" s="585"/>
      <c r="J101" s="584"/>
    </row>
    <row r="102" spans="1:10" ht="13.5" hidden="1" thickBot="1">
      <c r="A102" s="410"/>
      <c r="B102" s="526">
        <v>2730</v>
      </c>
      <c r="C102" s="25" t="s">
        <v>43</v>
      </c>
      <c r="D102" s="287">
        <f>індив!D199</f>
        <v>0</v>
      </c>
      <c r="E102" s="287">
        <f>індив!H199</f>
        <v>0</v>
      </c>
      <c r="F102" s="287">
        <f>індив!L199</f>
        <v>0</v>
      </c>
      <c r="G102" s="296"/>
      <c r="H102" s="583"/>
      <c r="I102" s="585"/>
      <c r="J102" s="584"/>
    </row>
    <row r="103" spans="1:10" ht="13.5" hidden="1" thickBot="1">
      <c r="A103" s="410"/>
      <c r="B103" s="526">
        <v>2800</v>
      </c>
      <c r="C103" s="25" t="s">
        <v>44</v>
      </c>
      <c r="D103" s="287">
        <f>індив!D200</f>
        <v>0</v>
      </c>
      <c r="E103" s="287">
        <f>індив!H200</f>
        <v>0</v>
      </c>
      <c r="F103" s="287">
        <f>індив!L200</f>
        <v>0</v>
      </c>
      <c r="G103" s="296"/>
      <c r="H103" s="583"/>
      <c r="I103" s="585"/>
      <c r="J103" s="584"/>
    </row>
    <row r="104" spans="1:10" ht="13.5" hidden="1" thickBot="1">
      <c r="A104" s="410"/>
      <c r="B104" s="526">
        <v>2900</v>
      </c>
      <c r="C104" s="25" t="s">
        <v>45</v>
      </c>
      <c r="D104" s="287">
        <f>індив!D201</f>
        <v>0</v>
      </c>
      <c r="E104" s="287">
        <f>індив!H201</f>
        <v>0</v>
      </c>
      <c r="F104" s="287">
        <f>індив!L201</f>
        <v>0</v>
      </c>
      <c r="G104" s="296"/>
      <c r="H104" s="583"/>
      <c r="I104" s="585"/>
      <c r="J104" s="584"/>
    </row>
    <row r="105" spans="1:10" ht="13.5" hidden="1" thickBot="1">
      <c r="A105" s="410"/>
      <c r="B105" s="526">
        <v>3000</v>
      </c>
      <c r="C105" s="24" t="s">
        <v>46</v>
      </c>
      <c r="D105" s="296">
        <f>D106+D118</f>
        <v>0</v>
      </c>
      <c r="E105" s="296">
        <f>E106+E118</f>
        <v>0</v>
      </c>
      <c r="F105" s="296">
        <f>F106+F118</f>
        <v>0</v>
      </c>
      <c r="G105" s="296">
        <f>G106+G118</f>
        <v>0</v>
      </c>
      <c r="H105" s="583"/>
      <c r="I105" s="585"/>
      <c r="J105" s="584"/>
    </row>
    <row r="106" spans="1:10" ht="13.5" hidden="1" thickBot="1">
      <c r="A106" s="410"/>
      <c r="B106" s="526">
        <v>3100</v>
      </c>
      <c r="C106" s="24" t="s">
        <v>47</v>
      </c>
      <c r="D106" s="296">
        <f>D107+D108+D111+D114</f>
        <v>0</v>
      </c>
      <c r="E106" s="296">
        <f>E107+E108+E111+E114</f>
        <v>0</v>
      </c>
      <c r="F106" s="296">
        <f>F107+F108+F111+F114</f>
        <v>0</v>
      </c>
      <c r="G106" s="296">
        <f>G107+G108+G111+G114</f>
        <v>0</v>
      </c>
      <c r="H106" s="583"/>
      <c r="I106" s="585"/>
      <c r="J106" s="584"/>
    </row>
    <row r="107" spans="1:10" ht="13.5" hidden="1" thickBot="1">
      <c r="A107" s="410"/>
      <c r="B107" s="526">
        <v>3110</v>
      </c>
      <c r="C107" s="24" t="s">
        <v>48</v>
      </c>
      <c r="D107" s="287">
        <f>індив!D204</f>
        <v>0</v>
      </c>
      <c r="E107" s="287">
        <f>індив!H204</f>
        <v>0</v>
      </c>
      <c r="F107" s="287">
        <f>індив!L204</f>
        <v>0</v>
      </c>
      <c r="G107" s="296"/>
      <c r="H107" s="583"/>
      <c r="I107" s="585"/>
      <c r="J107" s="584"/>
    </row>
    <row r="108" spans="1:10" ht="13.5" hidden="1" thickBot="1">
      <c r="A108" s="410"/>
      <c r="B108" s="526">
        <v>3120</v>
      </c>
      <c r="C108" s="24" t="s">
        <v>49</v>
      </c>
      <c r="D108" s="296">
        <f>SUM(D109:D110)</f>
        <v>0</v>
      </c>
      <c r="E108" s="296">
        <f>SUM(E109:E110)</f>
        <v>0</v>
      </c>
      <c r="F108" s="296">
        <f>SUM(F109:F110)</f>
        <v>0</v>
      </c>
      <c r="G108" s="296">
        <f>SUM(G109:G110)</f>
        <v>0</v>
      </c>
      <c r="H108" s="583"/>
      <c r="I108" s="585"/>
      <c r="J108" s="584"/>
    </row>
    <row r="109" spans="1:10" ht="13.5" hidden="1" thickBot="1">
      <c r="A109" s="410"/>
      <c r="B109" s="526">
        <v>3121</v>
      </c>
      <c r="C109" s="24" t="s">
        <v>50</v>
      </c>
      <c r="D109" s="296"/>
      <c r="E109" s="296"/>
      <c r="F109" s="296"/>
      <c r="G109" s="296"/>
      <c r="H109" s="583"/>
      <c r="I109" s="585"/>
      <c r="J109" s="584"/>
    </row>
    <row r="110" spans="1:10" ht="13.5" hidden="1" thickBot="1">
      <c r="A110" s="410"/>
      <c r="B110" s="526">
        <v>3122</v>
      </c>
      <c r="C110" s="24" t="s">
        <v>51</v>
      </c>
      <c r="D110" s="287">
        <f>індив!D207</f>
        <v>0</v>
      </c>
      <c r="E110" s="287">
        <f>індив!H207</f>
        <v>0</v>
      </c>
      <c r="F110" s="287">
        <f>індив!L207</f>
        <v>0</v>
      </c>
      <c r="G110" s="296"/>
      <c r="H110" s="583"/>
      <c r="I110" s="585"/>
      <c r="J110" s="584"/>
    </row>
    <row r="111" spans="1:10" ht="13.5" hidden="1" thickBot="1">
      <c r="A111" s="410"/>
      <c r="B111" s="526">
        <v>3130</v>
      </c>
      <c r="C111" s="24" t="s">
        <v>52</v>
      </c>
      <c r="D111" s="296">
        <f>SUM(D112:D113)</f>
        <v>0</v>
      </c>
      <c r="E111" s="296">
        <f>SUM(E112:E113)</f>
        <v>0</v>
      </c>
      <c r="F111" s="296">
        <f>SUM(F112:F113)</f>
        <v>0</v>
      </c>
      <c r="G111" s="296">
        <f>SUM(G112:G113)</f>
        <v>0</v>
      </c>
      <c r="H111" s="583"/>
      <c r="I111" s="585"/>
      <c r="J111" s="584"/>
    </row>
    <row r="112" spans="1:10" ht="13.5" hidden="1" thickBot="1">
      <c r="A112" s="410"/>
      <c r="B112" s="526">
        <v>3131</v>
      </c>
      <c r="C112" s="24" t="s">
        <v>53</v>
      </c>
      <c r="D112" s="296"/>
      <c r="E112" s="296"/>
      <c r="F112" s="296"/>
      <c r="G112" s="296"/>
      <c r="H112" s="583"/>
      <c r="I112" s="585"/>
      <c r="J112" s="584"/>
    </row>
    <row r="113" spans="1:10" ht="13.5" hidden="1" thickBot="1">
      <c r="A113" s="410"/>
      <c r="B113" s="526">
        <v>3132</v>
      </c>
      <c r="C113" s="24" t="s">
        <v>54</v>
      </c>
      <c r="D113" s="287">
        <f>індив!D210</f>
        <v>0</v>
      </c>
      <c r="E113" s="287">
        <f>індив!H210</f>
        <v>0</v>
      </c>
      <c r="F113" s="287">
        <f>індив!L210</f>
        <v>0</v>
      </c>
      <c r="G113" s="296"/>
      <c r="H113" s="583"/>
      <c r="I113" s="585"/>
      <c r="J113" s="584"/>
    </row>
    <row r="114" spans="1:10" ht="13.5" hidden="1" thickBot="1">
      <c r="A114" s="410"/>
      <c r="B114" s="526">
        <v>3140</v>
      </c>
      <c r="C114" s="24" t="s">
        <v>55</v>
      </c>
      <c r="D114" s="296">
        <f>SUM(D115:D117)</f>
        <v>0</v>
      </c>
      <c r="E114" s="296">
        <f>SUM(E115:E117)</f>
        <v>0</v>
      </c>
      <c r="F114" s="296">
        <f>SUM(F115:F117)</f>
        <v>0</v>
      </c>
      <c r="G114" s="296">
        <f>SUM(G115:G117)</f>
        <v>0</v>
      </c>
      <c r="H114" s="583"/>
      <c r="I114" s="585"/>
      <c r="J114" s="584"/>
    </row>
    <row r="115" spans="1:10" ht="13.5" hidden="1" thickBot="1">
      <c r="A115" s="410"/>
      <c r="B115" s="526">
        <v>3141</v>
      </c>
      <c r="C115" s="24" t="s">
        <v>56</v>
      </c>
      <c r="D115" s="296"/>
      <c r="E115" s="296"/>
      <c r="F115" s="296"/>
      <c r="G115" s="296"/>
      <c r="H115" s="583"/>
      <c r="I115" s="585"/>
      <c r="J115" s="584"/>
    </row>
    <row r="116" spans="1:10" ht="13.5" hidden="1" thickBot="1">
      <c r="A116" s="410"/>
      <c r="B116" s="526">
        <v>3142</v>
      </c>
      <c r="C116" s="24" t="s">
        <v>57</v>
      </c>
      <c r="D116" s="287">
        <f>індив!D213</f>
        <v>0</v>
      </c>
      <c r="E116" s="287">
        <f>індив!H213</f>
        <v>0</v>
      </c>
      <c r="F116" s="287">
        <f>індив!L213</f>
        <v>0</v>
      </c>
      <c r="G116" s="296"/>
      <c r="H116" s="583"/>
      <c r="I116" s="585"/>
      <c r="J116" s="584"/>
    </row>
    <row r="117" spans="1:10" ht="13.5" hidden="1" thickBot="1">
      <c r="A117" s="410"/>
      <c r="B117" s="526">
        <v>3143</v>
      </c>
      <c r="C117" s="24" t="s">
        <v>58</v>
      </c>
      <c r="D117" s="296"/>
      <c r="E117" s="296"/>
      <c r="F117" s="296"/>
      <c r="G117" s="296"/>
      <c r="H117" s="583"/>
      <c r="I117" s="585"/>
      <c r="J117" s="584"/>
    </row>
    <row r="118" spans="1:10" ht="13.5" hidden="1" thickBot="1">
      <c r="A118" s="410"/>
      <c r="B118" s="526">
        <v>3200</v>
      </c>
      <c r="C118" s="24" t="s">
        <v>59</v>
      </c>
      <c r="D118" s="296">
        <f>SUM(D119:D121)</f>
        <v>0</v>
      </c>
      <c r="E118" s="296">
        <f>SUM(E119:E121)</f>
        <v>0</v>
      </c>
      <c r="F118" s="296">
        <f>SUM(F119:F121)</f>
        <v>0</v>
      </c>
      <c r="G118" s="296">
        <f>SUM(G119:G121)</f>
        <v>0</v>
      </c>
      <c r="H118" s="583"/>
      <c r="I118" s="585"/>
      <c r="J118" s="584"/>
    </row>
    <row r="119" spans="1:10" ht="13.5" hidden="1" thickBot="1">
      <c r="A119" s="410"/>
      <c r="B119" s="526">
        <v>3210</v>
      </c>
      <c r="C119" s="24" t="s">
        <v>60</v>
      </c>
      <c r="D119" s="287">
        <f>індив!D216</f>
        <v>0</v>
      </c>
      <c r="E119" s="287">
        <f>індив!H216</f>
        <v>0</v>
      </c>
      <c r="F119" s="287">
        <f>індив!L216</f>
        <v>0</v>
      </c>
      <c r="G119" s="296"/>
      <c r="H119" s="583"/>
      <c r="I119" s="585"/>
      <c r="J119" s="584"/>
    </row>
    <row r="120" spans="1:10" ht="60.75" hidden="1" thickBot="1">
      <c r="A120" s="410"/>
      <c r="B120" s="526">
        <v>3220</v>
      </c>
      <c r="C120" s="24" t="s">
        <v>61</v>
      </c>
      <c r="D120" s="287" t="str">
        <f>індив!C217</f>
        <v>         Капітальні трансферти підприємствам (установам, організаціям)</v>
      </c>
      <c r="E120" s="287">
        <f>індив!H217</f>
        <v>0</v>
      </c>
      <c r="F120" s="287">
        <f>індив!L217</f>
        <v>0</v>
      </c>
      <c r="G120" s="296"/>
      <c r="H120" s="583"/>
      <c r="I120" s="585"/>
      <c r="J120" s="584"/>
    </row>
    <row r="121" spans="1:10" ht="13.5" hidden="1" thickBot="1">
      <c r="A121" s="410"/>
      <c r="B121" s="526">
        <v>3240</v>
      </c>
      <c r="C121" s="24" t="s">
        <v>62</v>
      </c>
      <c r="D121" s="287">
        <f>індив!D218</f>
        <v>0</v>
      </c>
      <c r="E121" s="287">
        <f>індив!H218</f>
        <v>0</v>
      </c>
      <c r="F121" s="287">
        <f>індив!L218</f>
        <v>0</v>
      </c>
      <c r="G121" s="296"/>
      <c r="H121" s="583"/>
      <c r="I121" s="585"/>
      <c r="J121" s="584"/>
    </row>
    <row r="122" spans="1:10" ht="13.5" thickBot="1">
      <c r="A122" s="410"/>
      <c r="B122" s="526"/>
      <c r="C122" s="24"/>
      <c r="D122" s="287"/>
      <c r="E122" s="287"/>
      <c r="F122" s="287"/>
      <c r="G122" s="296"/>
      <c r="H122" s="336"/>
      <c r="I122" s="335"/>
      <c r="J122" s="311"/>
    </row>
    <row r="123" spans="1:10" ht="13.5" thickBot="1">
      <c r="A123" s="70"/>
      <c r="B123" s="153"/>
      <c r="C123" s="527" t="s">
        <v>63</v>
      </c>
      <c r="D123" s="308">
        <f>D73+D23</f>
        <v>0</v>
      </c>
      <c r="E123" s="308">
        <f>E73+E23</f>
        <v>0</v>
      </c>
      <c r="F123" s="308">
        <f>F73+F23</f>
        <v>0</v>
      </c>
      <c r="G123" s="308">
        <f>G73+G23</f>
        <v>0</v>
      </c>
      <c r="H123" s="583"/>
      <c r="I123" s="585"/>
      <c r="J123" s="584"/>
    </row>
    <row r="124" spans="1:22" s="12" customFormat="1" ht="12.75">
      <c r="A124"/>
      <c r="B124"/>
      <c r="C124"/>
      <c r="D124"/>
      <c r="E124"/>
      <c r="F124" s="28"/>
      <c r="G124"/>
      <c r="H124" s="28"/>
      <c r="I124"/>
      <c r="J124"/>
      <c r="K124"/>
      <c r="L124"/>
      <c r="M124"/>
      <c r="N124"/>
      <c r="O124"/>
      <c r="P124" s="286" t="s">
        <v>255</v>
      </c>
      <c r="Q124"/>
      <c r="R124"/>
      <c r="S124"/>
      <c r="T124"/>
      <c r="U124"/>
      <c r="V124"/>
    </row>
    <row r="125" spans="1:22" s="12" customFormat="1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s="12" customFormat="1" ht="17.25" customHeight="1">
      <c r="A126" s="579" t="s">
        <v>64</v>
      </c>
      <c r="B126" s="579"/>
      <c r="C126" s="579"/>
      <c r="D126" s="579"/>
      <c r="E126" s="579"/>
      <c r="F126" s="579"/>
      <c r="G126" s="579"/>
      <c r="H126" s="579"/>
      <c r="I126" s="579"/>
      <c r="J126" s="579"/>
      <c r="K126" s="579"/>
      <c r="L126" s="579"/>
      <c r="M126" s="579"/>
      <c r="N126" s="579"/>
      <c r="O126" s="579"/>
      <c r="P126"/>
      <c r="Q126"/>
      <c r="R126"/>
      <c r="S126"/>
      <c r="T126"/>
      <c r="U126"/>
      <c r="V126"/>
    </row>
    <row r="127" ht="13.5" thickBot="1">
      <c r="J127" t="s">
        <v>317</v>
      </c>
    </row>
    <row r="128" spans="1:10" ht="19.5" customHeight="1">
      <c r="A128" s="553" t="s">
        <v>158</v>
      </c>
      <c r="B128" s="559" t="s">
        <v>13</v>
      </c>
      <c r="C128" s="560" t="s">
        <v>2</v>
      </c>
      <c r="D128" s="564" t="s">
        <v>66</v>
      </c>
      <c r="E128" s="542" t="s">
        <v>67</v>
      </c>
      <c r="F128" s="569" t="str">
        <f>CONCATENATE(Лист1!A11,"  в межах доведених граничних обсягів")</f>
        <v>20__  рік
(проект)  в межах доведених граничних обсягів</v>
      </c>
      <c r="G128" s="570"/>
      <c r="H128" s="569" t="str">
        <f>CONCATENATE(Лист1!A11,"  зміни у разі передбачення додаткових коштів")</f>
        <v>20__  рік
(проект)  зміни у разі передбачення додаткових коштів</v>
      </c>
      <c r="I128" s="545"/>
      <c r="J128" s="570"/>
    </row>
    <row r="129" spans="1:10" ht="12.75">
      <c r="A129" s="533"/>
      <c r="B129" s="554"/>
      <c r="C129" s="557"/>
      <c r="D129" s="548"/>
      <c r="E129" s="543"/>
      <c r="F129" s="571"/>
      <c r="G129" s="566"/>
      <c r="H129" s="571"/>
      <c r="I129" s="546"/>
      <c r="J129" s="566"/>
    </row>
    <row r="130" spans="1:10" ht="6" customHeight="1">
      <c r="A130" s="533"/>
      <c r="B130" s="554"/>
      <c r="C130" s="557"/>
      <c r="D130" s="548"/>
      <c r="E130" s="543"/>
      <c r="F130" s="571"/>
      <c r="G130" s="566"/>
      <c r="H130" s="571"/>
      <c r="I130" s="546"/>
      <c r="J130" s="566"/>
    </row>
    <row r="131" spans="1:10" ht="13.5" customHeight="1" hidden="1">
      <c r="A131" s="533"/>
      <c r="B131" s="554"/>
      <c r="C131" s="557"/>
      <c r="D131" s="548"/>
      <c r="E131" s="543"/>
      <c r="F131" s="571"/>
      <c r="G131" s="566"/>
      <c r="H131" s="571"/>
      <c r="I131" s="546"/>
      <c r="J131" s="566"/>
    </row>
    <row r="132" spans="1:10" ht="25.5" customHeight="1">
      <c r="A132" s="533"/>
      <c r="B132" s="554"/>
      <c r="C132" s="557"/>
      <c r="D132" s="548"/>
      <c r="E132" s="543"/>
      <c r="F132" s="571"/>
      <c r="G132" s="566"/>
      <c r="H132" s="571"/>
      <c r="I132" s="546"/>
      <c r="J132" s="566"/>
    </row>
    <row r="133" spans="1:10" ht="13.5" thickBot="1">
      <c r="A133" s="534"/>
      <c r="B133" s="555"/>
      <c r="C133" s="558"/>
      <c r="D133" s="565"/>
      <c r="E133" s="544"/>
      <c r="F133" s="567"/>
      <c r="G133" s="561"/>
      <c r="H133" s="567"/>
      <c r="I133" s="547"/>
      <c r="J133" s="561"/>
    </row>
    <row r="134" spans="1:10" ht="13.5" thickBot="1">
      <c r="A134" s="17" t="s">
        <v>6</v>
      </c>
      <c r="B134" s="17">
        <v>2</v>
      </c>
      <c r="C134" s="17">
        <v>3</v>
      </c>
      <c r="D134" s="17">
        <v>4</v>
      </c>
      <c r="E134" s="17">
        <v>5</v>
      </c>
      <c r="F134" s="576">
        <v>6</v>
      </c>
      <c r="G134" s="577"/>
      <c r="H134" s="576">
        <v>7</v>
      </c>
      <c r="I134" s="578"/>
      <c r="J134" s="577"/>
    </row>
    <row r="135" spans="1:10" ht="19.5" customHeight="1" thickBot="1">
      <c r="A135" s="20"/>
      <c r="B135" s="20"/>
      <c r="C135" s="30" t="str">
        <f>індив!B408</f>
        <v>Підпрограма  1</v>
      </c>
      <c r="D135" s="20"/>
      <c r="E135" s="20"/>
      <c r="F135" s="18"/>
      <c r="G135" s="17"/>
      <c r="H135" s="18"/>
      <c r="I135" s="19"/>
      <c r="J135" s="17"/>
    </row>
    <row r="136" spans="1:10" ht="19.5" customHeight="1" thickBot="1">
      <c r="A136" s="330"/>
      <c r="B136" s="330"/>
      <c r="C136" s="329" t="str">
        <f>індив!B409</f>
        <v>Завдання 1</v>
      </c>
      <c r="D136" s="330"/>
      <c r="E136" s="330"/>
      <c r="F136" s="18"/>
      <c r="G136" s="17"/>
      <c r="H136" s="18"/>
      <c r="I136" s="19"/>
      <c r="J136" s="17"/>
    </row>
    <row r="137" spans="1:10" ht="19.5" customHeight="1" thickBot="1">
      <c r="A137" s="329"/>
      <c r="B137" s="329"/>
      <c r="C137" s="329" t="str">
        <f>індив!B410</f>
        <v>Затрат</v>
      </c>
      <c r="D137" s="329"/>
      <c r="E137" s="329"/>
      <c r="F137" s="576"/>
      <c r="G137" s="577"/>
      <c r="H137" s="576"/>
      <c r="I137" s="578"/>
      <c r="J137" s="577"/>
    </row>
    <row r="138" spans="1:10" s="286" customFormat="1" ht="19.5" customHeight="1" thickBot="1">
      <c r="A138" s="506"/>
      <c r="B138" s="506"/>
      <c r="C138" s="506">
        <f>індив!B411</f>
        <v>0</v>
      </c>
      <c r="D138" s="506">
        <f>індив!C411</f>
        <v>0</v>
      </c>
      <c r="E138" s="506">
        <f>індив!D411</f>
        <v>0</v>
      </c>
      <c r="F138" s="591">
        <f>індив!E411</f>
        <v>0</v>
      </c>
      <c r="G138" s="592"/>
      <c r="H138" s="583"/>
      <c r="I138" s="585"/>
      <c r="J138" s="584"/>
    </row>
    <row r="139" spans="1:10" s="286" customFormat="1" ht="19.5" customHeight="1" hidden="1" thickBot="1">
      <c r="A139" s="506"/>
      <c r="B139" s="506"/>
      <c r="C139" s="506">
        <f>індив!B412</f>
        <v>0</v>
      </c>
      <c r="D139" s="506">
        <f>індив!C412</f>
        <v>0</v>
      </c>
      <c r="E139" s="506">
        <f>індив!D412</f>
        <v>0</v>
      </c>
      <c r="F139" s="591">
        <f>індив!E412</f>
        <v>0</v>
      </c>
      <c r="G139" s="592"/>
      <c r="H139" s="583">
        <f>F139</f>
        <v>0</v>
      </c>
      <c r="I139" s="585"/>
      <c r="J139" s="584"/>
    </row>
    <row r="140" spans="1:10" s="286" customFormat="1" ht="19.5" customHeight="1" hidden="1" thickBot="1">
      <c r="A140" s="506"/>
      <c r="B140" s="506"/>
      <c r="C140" s="506">
        <f>індив!B413</f>
        <v>0</v>
      </c>
      <c r="D140" s="506">
        <f>індив!C413</f>
        <v>0</v>
      </c>
      <c r="E140" s="506">
        <f>індив!D413</f>
        <v>0</v>
      </c>
      <c r="F140" s="591">
        <f>індив!E413</f>
        <v>0</v>
      </c>
      <c r="G140" s="592"/>
      <c r="H140" s="583">
        <f>F140</f>
        <v>0</v>
      </c>
      <c r="I140" s="585"/>
      <c r="J140" s="584"/>
    </row>
    <row r="141" spans="1:10" s="286" customFormat="1" ht="19.5" customHeight="1" hidden="1" thickBot="1">
      <c r="A141" s="506"/>
      <c r="B141" s="506"/>
      <c r="C141" s="506">
        <f>індив!B414</f>
        <v>0</v>
      </c>
      <c r="D141" s="506">
        <f>індив!C414</f>
        <v>0</v>
      </c>
      <c r="E141" s="506">
        <f>індив!D414</f>
        <v>0</v>
      </c>
      <c r="F141" s="591">
        <f>індив!E414</f>
        <v>0</v>
      </c>
      <c r="G141" s="592"/>
      <c r="H141" s="583">
        <f>F141</f>
        <v>0</v>
      </c>
      <c r="I141" s="585"/>
      <c r="J141" s="584"/>
    </row>
    <row r="142" spans="1:10" ht="19.5" customHeight="1" thickBot="1">
      <c r="A142" s="329"/>
      <c r="B142" s="329"/>
      <c r="C142" s="329" t="str">
        <f>індив!B415</f>
        <v>Продукту</v>
      </c>
      <c r="D142" s="329"/>
      <c r="E142" s="329"/>
      <c r="F142" s="589"/>
      <c r="G142" s="590"/>
      <c r="H142" s="576"/>
      <c r="I142" s="578"/>
      <c r="J142" s="577"/>
    </row>
    <row r="143" spans="1:10" s="286" customFormat="1" ht="19.5" customHeight="1" thickBot="1">
      <c r="A143" s="506"/>
      <c r="B143" s="506"/>
      <c r="C143" s="506">
        <f>індив!B416</f>
        <v>0</v>
      </c>
      <c r="D143" s="506">
        <f>індив!C416</f>
        <v>0</v>
      </c>
      <c r="E143" s="506">
        <f>індив!D416</f>
        <v>0</v>
      </c>
      <c r="F143" s="591">
        <f>індив!E416</f>
        <v>0</v>
      </c>
      <c r="G143" s="592"/>
      <c r="H143" s="583">
        <f>F143</f>
        <v>0</v>
      </c>
      <c r="I143" s="585"/>
      <c r="J143" s="584"/>
    </row>
    <row r="144" spans="1:10" s="286" customFormat="1" ht="19.5" customHeight="1" hidden="1" thickBot="1">
      <c r="A144" s="506"/>
      <c r="B144" s="506"/>
      <c r="C144" s="506">
        <f>індив!B417</f>
        <v>0</v>
      </c>
      <c r="D144" s="506">
        <f>індив!C417</f>
        <v>0</v>
      </c>
      <c r="E144" s="506">
        <f>індив!D417</f>
        <v>0</v>
      </c>
      <c r="F144" s="591">
        <f>індив!E417</f>
        <v>0</v>
      </c>
      <c r="G144" s="592"/>
      <c r="H144" s="583">
        <f>F144</f>
        <v>0</v>
      </c>
      <c r="I144" s="585"/>
      <c r="J144" s="584"/>
    </row>
    <row r="145" spans="1:10" s="286" customFormat="1" ht="19.5" customHeight="1" hidden="1" thickBot="1">
      <c r="A145" s="506"/>
      <c r="B145" s="506"/>
      <c r="C145" s="506">
        <f>індив!B418</f>
        <v>0</v>
      </c>
      <c r="D145" s="506">
        <f>індив!C418</f>
        <v>0</v>
      </c>
      <c r="E145" s="506">
        <f>індив!D418</f>
        <v>0</v>
      </c>
      <c r="F145" s="591">
        <f>індив!E418</f>
        <v>0</v>
      </c>
      <c r="G145" s="592"/>
      <c r="H145" s="583">
        <f>F145</f>
        <v>0</v>
      </c>
      <c r="I145" s="585"/>
      <c r="J145" s="584"/>
    </row>
    <row r="146" spans="1:10" s="286" customFormat="1" ht="19.5" customHeight="1" hidden="1" thickBot="1">
      <c r="A146" s="506"/>
      <c r="B146" s="506"/>
      <c r="C146" s="506">
        <f>індив!B419</f>
        <v>0</v>
      </c>
      <c r="D146" s="506">
        <f>індив!C419</f>
        <v>0</v>
      </c>
      <c r="E146" s="506">
        <f>індив!D419</f>
        <v>0</v>
      </c>
      <c r="F146" s="591">
        <f>індив!E419</f>
        <v>0</v>
      </c>
      <c r="G146" s="592"/>
      <c r="H146" s="583">
        <f>F146</f>
        <v>0</v>
      </c>
      <c r="I146" s="585"/>
      <c r="J146" s="584"/>
    </row>
    <row r="147" spans="1:10" ht="19.5" customHeight="1" thickBot="1">
      <c r="A147" s="329"/>
      <c r="B147" s="329"/>
      <c r="C147" s="329" t="str">
        <f>індив!B420</f>
        <v>Ефективності</v>
      </c>
      <c r="D147" s="329"/>
      <c r="E147" s="329"/>
      <c r="F147" s="589"/>
      <c r="G147" s="590"/>
      <c r="H147" s="576"/>
      <c r="I147" s="578"/>
      <c r="J147" s="577"/>
    </row>
    <row r="148" spans="1:10" s="286" customFormat="1" ht="19.5" customHeight="1" thickBot="1">
      <c r="A148" s="506"/>
      <c r="B148" s="506"/>
      <c r="C148" s="506">
        <f>індив!B421</f>
        <v>0</v>
      </c>
      <c r="D148" s="506">
        <f>індив!C421</f>
        <v>0</v>
      </c>
      <c r="E148" s="506">
        <f>індив!D421</f>
        <v>0</v>
      </c>
      <c r="F148" s="591">
        <f>індив!E421</f>
        <v>0</v>
      </c>
      <c r="G148" s="592"/>
      <c r="H148" s="586">
        <f>F148</f>
        <v>0</v>
      </c>
      <c r="I148" s="588"/>
      <c r="J148" s="587"/>
    </row>
    <row r="149" spans="1:10" s="286" customFormat="1" ht="19.5" customHeight="1" hidden="1" thickBot="1">
      <c r="A149" s="506"/>
      <c r="B149" s="506"/>
      <c r="C149" s="506">
        <f>індив!B422</f>
        <v>0</v>
      </c>
      <c r="D149" s="506">
        <f>індив!C422</f>
        <v>0</v>
      </c>
      <c r="E149" s="506">
        <f>індив!D422</f>
        <v>0</v>
      </c>
      <c r="F149" s="572">
        <f>індив!E422</f>
        <v>0</v>
      </c>
      <c r="G149" s="592"/>
      <c r="H149" s="550">
        <f>F149</f>
        <v>0</v>
      </c>
      <c r="I149" s="551"/>
      <c r="J149" s="552"/>
    </row>
    <row r="150" spans="1:10" s="286" customFormat="1" ht="19.5" customHeight="1" hidden="1" thickBot="1">
      <c r="A150" s="506"/>
      <c r="B150" s="506"/>
      <c r="C150" s="506">
        <f>індив!B423</f>
        <v>0</v>
      </c>
      <c r="D150" s="506">
        <f>індив!C423</f>
        <v>0</v>
      </c>
      <c r="E150" s="506">
        <f>індив!D423</f>
        <v>0</v>
      </c>
      <c r="F150" s="572">
        <f>індив!E423</f>
        <v>0</v>
      </c>
      <c r="G150" s="592"/>
      <c r="H150" s="586">
        <f>F150</f>
        <v>0</v>
      </c>
      <c r="I150" s="588"/>
      <c r="J150" s="587"/>
    </row>
    <row r="151" spans="1:10" s="286" customFormat="1" ht="19.5" customHeight="1" hidden="1" thickBot="1">
      <c r="A151" s="506"/>
      <c r="B151" s="506"/>
      <c r="C151" s="506">
        <f>індив!B424</f>
        <v>0</v>
      </c>
      <c r="D151" s="506">
        <f>індив!C424</f>
        <v>0</v>
      </c>
      <c r="E151" s="506">
        <f>індив!D424</f>
        <v>0</v>
      </c>
      <c r="F151" s="572">
        <f>індив!E424</f>
        <v>0</v>
      </c>
      <c r="G151" s="592"/>
      <c r="H151" s="583"/>
      <c r="I151" s="585"/>
      <c r="J151" s="584"/>
    </row>
    <row r="152" spans="1:10" ht="19.5" customHeight="1" thickBot="1">
      <c r="A152" s="329"/>
      <c r="B152" s="329"/>
      <c r="C152" s="329" t="str">
        <f>індив!B425</f>
        <v>Якості</v>
      </c>
      <c r="D152" s="329"/>
      <c r="E152" s="329"/>
      <c r="F152" s="589"/>
      <c r="G152" s="590"/>
      <c r="H152" s="583"/>
      <c r="I152" s="585"/>
      <c r="J152" s="584"/>
    </row>
    <row r="153" spans="1:10" s="286" customFormat="1" ht="19.5" customHeight="1" thickBot="1">
      <c r="A153" s="506"/>
      <c r="B153" s="506"/>
      <c r="C153" s="506">
        <f>індив!B426</f>
        <v>0</v>
      </c>
      <c r="D153" s="528">
        <f>індив!C426</f>
        <v>0</v>
      </c>
      <c r="E153" s="528">
        <f>індив!D426</f>
        <v>0</v>
      </c>
      <c r="F153" s="597">
        <f>індив!E426</f>
        <v>0</v>
      </c>
      <c r="G153" s="596"/>
      <c r="H153" s="583"/>
      <c r="I153" s="585"/>
      <c r="J153" s="584"/>
    </row>
    <row r="154" spans="1:10" s="286" customFormat="1" ht="19.5" customHeight="1" hidden="1" thickBot="1">
      <c r="A154" s="506"/>
      <c r="B154" s="506"/>
      <c r="C154" s="506">
        <f>індив!B427</f>
        <v>0</v>
      </c>
      <c r="D154" s="528">
        <f>індив!C427</f>
        <v>0</v>
      </c>
      <c r="E154" s="528">
        <f>індив!D427</f>
        <v>0</v>
      </c>
      <c r="F154" s="597">
        <f>індив!E427</f>
        <v>0</v>
      </c>
      <c r="G154" s="596"/>
      <c r="H154" s="583"/>
      <c r="I154" s="585"/>
      <c r="J154" s="584"/>
    </row>
    <row r="155" spans="1:10" s="286" customFormat="1" ht="19.5" customHeight="1" hidden="1" thickBot="1">
      <c r="A155" s="506"/>
      <c r="B155" s="506"/>
      <c r="C155" s="506">
        <f>індив!B428</f>
        <v>0</v>
      </c>
      <c r="D155" s="528">
        <f>індив!C428</f>
        <v>0</v>
      </c>
      <c r="E155" s="528">
        <f>індив!D428</f>
        <v>0</v>
      </c>
      <c r="F155" s="597">
        <f>індив!E428</f>
        <v>0</v>
      </c>
      <c r="G155" s="596"/>
      <c r="H155" s="583"/>
      <c r="I155" s="585"/>
      <c r="J155" s="584"/>
    </row>
    <row r="156" spans="1:10" s="286" customFormat="1" ht="19.5" customHeight="1" hidden="1" thickBot="1">
      <c r="A156" s="506"/>
      <c r="B156" s="506"/>
      <c r="C156" s="506">
        <f>індив!B429</f>
        <v>0</v>
      </c>
      <c r="D156" s="528">
        <f>індив!C429</f>
        <v>0</v>
      </c>
      <c r="E156" s="528">
        <f>індив!D429</f>
        <v>0</v>
      </c>
      <c r="F156" s="597">
        <f>індив!E429</f>
        <v>0</v>
      </c>
      <c r="G156" s="596"/>
      <c r="H156" s="583"/>
      <c r="I156" s="585"/>
      <c r="J156" s="584"/>
    </row>
    <row r="157" spans="1:13" ht="19.5" customHeight="1" thickBot="1">
      <c r="A157" s="329"/>
      <c r="B157" s="329"/>
      <c r="C157" s="329" t="str">
        <f>індив!B430</f>
        <v>Завдання 2</v>
      </c>
      <c r="D157" s="528">
        <f>індив!C430</f>
        <v>0</v>
      </c>
      <c r="E157" s="528">
        <f>індив!D430</f>
        <v>0</v>
      </c>
      <c r="F157" s="593">
        <f>індив!I433</f>
        <v>0</v>
      </c>
      <c r="G157" s="594"/>
      <c r="H157" s="583">
        <f>F157</f>
        <v>0</v>
      </c>
      <c r="I157" s="585"/>
      <c r="J157" s="584"/>
      <c r="K157" s="286"/>
      <c r="L157" s="286"/>
      <c r="M157" s="286"/>
    </row>
    <row r="158" spans="1:10" ht="19.5" customHeight="1" thickBot="1">
      <c r="A158" s="329"/>
      <c r="B158" s="329"/>
      <c r="C158" s="329" t="str">
        <f>індив!B431</f>
        <v>Затрат</v>
      </c>
      <c r="D158" s="528">
        <f>індив!C431</f>
        <v>0</v>
      </c>
      <c r="E158" s="528">
        <f>індив!D431</f>
        <v>0</v>
      </c>
      <c r="F158" s="597">
        <f>індив!E431</f>
        <v>0</v>
      </c>
      <c r="G158" s="596"/>
      <c r="H158" s="576"/>
      <c r="I158" s="578"/>
      <c r="J158" s="577"/>
    </row>
    <row r="159" spans="1:10" s="286" customFormat="1" ht="19.5" customHeight="1" thickBot="1">
      <c r="A159" s="506"/>
      <c r="B159" s="506"/>
      <c r="C159" s="506">
        <f>індив!B432</f>
        <v>0</v>
      </c>
      <c r="D159" s="528">
        <f>індив!C432</f>
        <v>0</v>
      </c>
      <c r="E159" s="528">
        <f>індив!D432</f>
        <v>0</v>
      </c>
      <c r="F159" s="597">
        <f>індив!E432</f>
        <v>0</v>
      </c>
      <c r="G159" s="596"/>
      <c r="H159" s="583"/>
      <c r="I159" s="585"/>
      <c r="J159" s="584"/>
    </row>
    <row r="160" spans="1:10" s="286" customFormat="1" ht="19.5" customHeight="1" hidden="1" thickBot="1">
      <c r="A160" s="506"/>
      <c r="B160" s="506"/>
      <c r="C160" s="506">
        <f>індив!B433</f>
        <v>0</v>
      </c>
      <c r="D160" s="528">
        <f>індив!C433</f>
        <v>0</v>
      </c>
      <c r="E160" s="528">
        <f>індив!D433</f>
        <v>0</v>
      </c>
      <c r="F160" s="597">
        <f>індив!E433</f>
        <v>0</v>
      </c>
      <c r="G160" s="596"/>
      <c r="H160" s="583"/>
      <c r="I160" s="585"/>
      <c r="J160" s="584"/>
    </row>
    <row r="161" spans="1:10" s="286" customFormat="1" ht="19.5" customHeight="1" hidden="1" thickBot="1">
      <c r="A161" s="506"/>
      <c r="B161" s="506"/>
      <c r="C161" s="506">
        <f>індив!B434</f>
        <v>0</v>
      </c>
      <c r="D161" s="528">
        <f>індив!C434</f>
        <v>0</v>
      </c>
      <c r="E161" s="528">
        <f>індив!D434</f>
        <v>0</v>
      </c>
      <c r="F161" s="597">
        <f>індив!E434</f>
        <v>0</v>
      </c>
      <c r="G161" s="596"/>
      <c r="H161" s="583"/>
      <c r="I161" s="585"/>
      <c r="J161" s="584"/>
    </row>
    <row r="162" spans="1:10" s="286" customFormat="1" ht="19.5" customHeight="1" hidden="1" thickBot="1">
      <c r="A162" s="506"/>
      <c r="B162" s="506"/>
      <c r="C162" s="506">
        <f>індив!B435</f>
        <v>0</v>
      </c>
      <c r="D162" s="528">
        <f>індив!C435</f>
        <v>0</v>
      </c>
      <c r="E162" s="528">
        <f>індив!D435</f>
        <v>0</v>
      </c>
      <c r="F162" s="597">
        <f>індив!E435</f>
        <v>0</v>
      </c>
      <c r="G162" s="596"/>
      <c r="H162" s="583"/>
      <c r="I162" s="585"/>
      <c r="J162" s="584"/>
    </row>
    <row r="163" spans="1:10" ht="19.5" customHeight="1" thickBot="1">
      <c r="A163" s="329"/>
      <c r="B163" s="329"/>
      <c r="C163" s="329" t="str">
        <f>індив!B436</f>
        <v>Продукту</v>
      </c>
      <c r="D163" s="528">
        <f>індив!C436</f>
        <v>0</v>
      </c>
      <c r="E163" s="528">
        <f>індив!D436</f>
        <v>0</v>
      </c>
      <c r="F163" s="597">
        <f>індив!E436</f>
        <v>0</v>
      </c>
      <c r="G163" s="596"/>
      <c r="H163" s="576"/>
      <c r="I163" s="578"/>
      <c r="J163" s="577"/>
    </row>
    <row r="164" spans="1:10" s="286" customFormat="1" ht="19.5" customHeight="1" thickBot="1">
      <c r="A164" s="506"/>
      <c r="B164" s="506"/>
      <c r="C164" s="506">
        <f>індив!B437</f>
        <v>0</v>
      </c>
      <c r="D164" s="528">
        <f>індив!C437</f>
        <v>0</v>
      </c>
      <c r="E164" s="528">
        <f>індив!D437</f>
        <v>0</v>
      </c>
      <c r="F164" s="597">
        <f>індив!E437</f>
        <v>0</v>
      </c>
      <c r="G164" s="596"/>
      <c r="H164" s="586"/>
      <c r="I164" s="588"/>
      <c r="J164" s="587"/>
    </row>
    <row r="165" spans="1:10" s="286" customFormat="1" ht="19.5" customHeight="1" hidden="1" thickBot="1">
      <c r="A165" s="506"/>
      <c r="B165" s="506"/>
      <c r="C165" s="506">
        <f>індив!B438</f>
        <v>0</v>
      </c>
      <c r="D165" s="528">
        <f>індив!C438</f>
        <v>0</v>
      </c>
      <c r="E165" s="528">
        <f>індив!D438</f>
        <v>0</v>
      </c>
      <c r="F165" s="597">
        <f>індив!E438</f>
        <v>0</v>
      </c>
      <c r="G165" s="596"/>
      <c r="H165" s="586"/>
      <c r="I165" s="588"/>
      <c r="J165" s="587"/>
    </row>
    <row r="166" spans="1:10" s="286" customFormat="1" ht="19.5" customHeight="1" hidden="1" thickBot="1">
      <c r="A166" s="506"/>
      <c r="B166" s="506"/>
      <c r="C166" s="506">
        <f>індив!B439</f>
        <v>0</v>
      </c>
      <c r="D166" s="528">
        <f>індив!C439</f>
        <v>0</v>
      </c>
      <c r="E166" s="528">
        <f>індив!D439</f>
        <v>0</v>
      </c>
      <c r="F166" s="597">
        <f>індив!E439</f>
        <v>0</v>
      </c>
      <c r="G166" s="596"/>
      <c r="H166" s="583"/>
      <c r="I166" s="585"/>
      <c r="J166" s="584"/>
    </row>
    <row r="167" spans="1:10" s="286" customFormat="1" ht="19.5" customHeight="1" hidden="1" thickBot="1">
      <c r="A167" s="506"/>
      <c r="B167" s="506"/>
      <c r="C167" s="506">
        <f>індив!B440</f>
        <v>0</v>
      </c>
      <c r="D167" s="528">
        <f>індив!C440</f>
        <v>0</v>
      </c>
      <c r="E167" s="528">
        <f>індив!D440</f>
        <v>0</v>
      </c>
      <c r="F167" s="597">
        <f>індив!E440</f>
        <v>0</v>
      </c>
      <c r="G167" s="596"/>
      <c r="H167" s="583"/>
      <c r="I167" s="585"/>
      <c r="J167" s="584"/>
    </row>
    <row r="168" spans="1:10" ht="19.5" customHeight="1" thickBot="1">
      <c r="A168" s="329"/>
      <c r="B168" s="329"/>
      <c r="C168" s="329" t="str">
        <f>індив!B441</f>
        <v>Ефективності</v>
      </c>
      <c r="D168" s="528">
        <f>індив!C441</f>
        <v>0</v>
      </c>
      <c r="E168" s="528">
        <f>індив!D441</f>
        <v>0</v>
      </c>
      <c r="F168" s="597">
        <f>індив!E441</f>
        <v>0</v>
      </c>
      <c r="G168" s="596"/>
      <c r="H168" s="573"/>
      <c r="I168" s="574"/>
      <c r="J168" s="568"/>
    </row>
    <row r="169" spans="1:10" s="286" customFormat="1" ht="19.5" customHeight="1" thickBot="1">
      <c r="A169" s="506"/>
      <c r="B169" s="506"/>
      <c r="C169" s="506">
        <f>індив!B442</f>
        <v>0</v>
      </c>
      <c r="D169" s="528">
        <f>індив!C442</f>
        <v>0</v>
      </c>
      <c r="E169" s="528">
        <f>індив!D442</f>
        <v>0</v>
      </c>
      <c r="F169" s="597">
        <f>індив!E442</f>
        <v>0</v>
      </c>
      <c r="G169" s="596"/>
      <c r="H169" s="583"/>
      <c r="I169" s="585"/>
      <c r="J169" s="584"/>
    </row>
    <row r="170" spans="1:10" s="286" customFormat="1" ht="19.5" customHeight="1" hidden="1" thickBot="1">
      <c r="A170" s="506"/>
      <c r="B170" s="506"/>
      <c r="C170" s="506">
        <f>індив!B443</f>
        <v>0</v>
      </c>
      <c r="D170" s="528">
        <f>індив!C443</f>
        <v>0</v>
      </c>
      <c r="E170" s="528">
        <f>індив!D443</f>
        <v>0</v>
      </c>
      <c r="F170" s="595">
        <f>індив!E443</f>
        <v>0</v>
      </c>
      <c r="G170" s="596"/>
      <c r="H170" s="583"/>
      <c r="I170" s="585"/>
      <c r="J170" s="584"/>
    </row>
    <row r="171" spans="1:10" s="286" customFormat="1" ht="19.5" customHeight="1" hidden="1" thickBot="1">
      <c r="A171" s="506"/>
      <c r="B171" s="506"/>
      <c r="C171" s="506">
        <f>індив!B444</f>
        <v>0</v>
      </c>
      <c r="D171" s="528">
        <f>індив!C444</f>
        <v>0</v>
      </c>
      <c r="E171" s="528">
        <f>індив!D444</f>
        <v>0</v>
      </c>
      <c r="F171" s="595">
        <f>індив!E444</f>
        <v>0</v>
      </c>
      <c r="G171" s="596"/>
      <c r="H171" s="583"/>
      <c r="I171" s="585"/>
      <c r="J171" s="584"/>
    </row>
    <row r="172" spans="1:10" s="286" customFormat="1" ht="19.5" customHeight="1" hidden="1" thickBot="1">
      <c r="A172" s="506"/>
      <c r="B172" s="506"/>
      <c r="C172" s="506">
        <f>індив!B445</f>
        <v>0</v>
      </c>
      <c r="D172" s="528">
        <f>індив!C445</f>
        <v>0</v>
      </c>
      <c r="E172" s="528">
        <f>індив!D445</f>
        <v>0</v>
      </c>
      <c r="F172" s="595">
        <f>індив!E445</f>
        <v>0</v>
      </c>
      <c r="G172" s="596"/>
      <c r="H172" s="583"/>
      <c r="I172" s="585"/>
      <c r="J172" s="584"/>
    </row>
    <row r="173" spans="1:10" ht="19.5" customHeight="1" thickBot="1">
      <c r="A173" s="329"/>
      <c r="B173" s="329"/>
      <c r="C173" s="329" t="str">
        <f>індив!B446</f>
        <v>Якості</v>
      </c>
      <c r="D173" s="528">
        <f>індив!C446</f>
        <v>0</v>
      </c>
      <c r="E173" s="528">
        <f>індив!D446</f>
        <v>0</v>
      </c>
      <c r="F173" s="597">
        <f>індив!E446</f>
        <v>0</v>
      </c>
      <c r="G173" s="596"/>
      <c r="H173" s="576"/>
      <c r="I173" s="578"/>
      <c r="J173" s="577"/>
    </row>
    <row r="174" spans="1:10" s="286" customFormat="1" ht="19.5" customHeight="1" thickBot="1">
      <c r="A174" s="506"/>
      <c r="B174" s="506"/>
      <c r="C174" s="506">
        <f>індив!B447</f>
        <v>0</v>
      </c>
      <c r="D174" s="506">
        <f>індив!C447</f>
        <v>0</v>
      </c>
      <c r="E174" s="506">
        <f>індив!D447</f>
        <v>0</v>
      </c>
      <c r="F174" s="591">
        <f>індив!E447</f>
        <v>0</v>
      </c>
      <c r="G174" s="592"/>
      <c r="H174" s="583"/>
      <c r="I174" s="585"/>
      <c r="J174" s="584"/>
    </row>
    <row r="175" spans="1:10" s="286" customFormat="1" ht="16.5" hidden="1" thickBot="1">
      <c r="A175" s="505"/>
      <c r="B175" s="529"/>
      <c r="C175" s="506">
        <f>індив!B448</f>
        <v>0</v>
      </c>
      <c r="D175" s="506">
        <f>індив!C448</f>
        <v>0</v>
      </c>
      <c r="E175" s="506">
        <f>індив!D448</f>
        <v>0</v>
      </c>
      <c r="F175" s="591">
        <f>індив!E448</f>
        <v>0</v>
      </c>
      <c r="G175" s="592"/>
      <c r="H175" s="583"/>
      <c r="I175" s="585"/>
      <c r="J175" s="584"/>
    </row>
    <row r="176" spans="1:10" s="286" customFormat="1" ht="16.5" hidden="1" thickBot="1">
      <c r="A176" s="505"/>
      <c r="B176" s="529"/>
      <c r="C176" s="506">
        <f>індив!B449</f>
        <v>0</v>
      </c>
      <c r="D176" s="506">
        <f>індив!C449</f>
        <v>0</v>
      </c>
      <c r="E176" s="506">
        <f>індив!D449</f>
        <v>0</v>
      </c>
      <c r="F176" s="591">
        <f>індив!E449</f>
        <v>0</v>
      </c>
      <c r="G176" s="592"/>
      <c r="H176" s="583"/>
      <c r="I176" s="585"/>
      <c r="J176" s="584"/>
    </row>
    <row r="177" spans="1:10" s="286" customFormat="1" ht="16.5" hidden="1" thickBot="1">
      <c r="A177" s="505"/>
      <c r="B177" s="529"/>
      <c r="C177" s="506">
        <f>індив!B450</f>
        <v>0</v>
      </c>
      <c r="D177" s="506">
        <f>індив!C450</f>
        <v>0</v>
      </c>
      <c r="E177" s="506">
        <f>індив!D450</f>
        <v>0</v>
      </c>
      <c r="F177" s="591">
        <f>індив!E450</f>
        <v>0</v>
      </c>
      <c r="G177" s="592"/>
      <c r="H177" s="583"/>
      <c r="I177" s="585"/>
      <c r="J177" s="584"/>
    </row>
    <row r="178" spans="1:10" ht="16.5" hidden="1" thickBot="1">
      <c r="A178" s="16"/>
      <c r="B178" s="20"/>
      <c r="C178" s="329" t="str">
        <f>індив!B451</f>
        <v>Підпрограма  2</v>
      </c>
      <c r="D178" s="20"/>
      <c r="E178" s="20"/>
      <c r="F178" s="576"/>
      <c r="G178" s="577"/>
      <c r="H178" s="576"/>
      <c r="I178" s="578"/>
      <c r="J178" s="577"/>
    </row>
    <row r="179" spans="1:10" ht="16.5" hidden="1" thickBot="1">
      <c r="A179" s="16"/>
      <c r="B179" s="20"/>
      <c r="C179" s="329" t="str">
        <f>індив!B452</f>
        <v>Завдання 1</v>
      </c>
      <c r="D179" s="329">
        <f>індив!C452</f>
        <v>0</v>
      </c>
      <c r="E179" s="329">
        <f>індив!D452</f>
        <v>0</v>
      </c>
      <c r="F179" s="589">
        <f>індив!E452</f>
        <v>0</v>
      </c>
      <c r="G179" s="590"/>
      <c r="H179" s="576"/>
      <c r="I179" s="578"/>
      <c r="J179" s="577"/>
    </row>
    <row r="180" spans="1:10" ht="16.5" hidden="1" thickBot="1">
      <c r="A180" s="16"/>
      <c r="B180" s="20"/>
      <c r="C180" s="329" t="str">
        <f>індив!B453</f>
        <v>Затрат</v>
      </c>
      <c r="D180" s="329">
        <f>індив!C453</f>
        <v>0</v>
      </c>
      <c r="E180" s="329">
        <f>індив!D453</f>
        <v>0</v>
      </c>
      <c r="F180" s="589">
        <f>індив!E453</f>
        <v>0</v>
      </c>
      <c r="G180" s="590"/>
      <c r="H180" s="576"/>
      <c r="I180" s="578"/>
      <c r="J180" s="577"/>
    </row>
    <row r="181" spans="1:10" s="286" customFormat="1" ht="16.5" hidden="1" thickBot="1">
      <c r="A181" s="505"/>
      <c r="B181" s="529"/>
      <c r="C181" s="506">
        <f>індив!B454</f>
        <v>0</v>
      </c>
      <c r="D181" s="506">
        <f>індив!C454</f>
        <v>0</v>
      </c>
      <c r="E181" s="506">
        <f>індив!D454</f>
        <v>0</v>
      </c>
      <c r="F181" s="591">
        <f>індив!E454</f>
        <v>0</v>
      </c>
      <c r="G181" s="592"/>
      <c r="H181" s="583"/>
      <c r="I181" s="585"/>
      <c r="J181" s="584"/>
    </row>
    <row r="182" spans="1:10" s="286" customFormat="1" ht="16.5" hidden="1" thickBot="1">
      <c r="A182" s="505"/>
      <c r="B182" s="529"/>
      <c r="C182" s="506">
        <f>індив!B455</f>
        <v>0</v>
      </c>
      <c r="D182" s="506">
        <f>індив!C455</f>
        <v>0</v>
      </c>
      <c r="E182" s="506">
        <f>індив!D455</f>
        <v>0</v>
      </c>
      <c r="F182" s="591">
        <f>індив!E455</f>
        <v>0</v>
      </c>
      <c r="G182" s="592"/>
      <c r="H182" s="583"/>
      <c r="I182" s="585"/>
      <c r="J182" s="584"/>
    </row>
    <row r="183" spans="1:10" s="286" customFormat="1" ht="16.5" hidden="1" thickBot="1">
      <c r="A183" s="505"/>
      <c r="B183" s="529"/>
      <c r="C183" s="506">
        <f>індив!B456</f>
        <v>0</v>
      </c>
      <c r="D183" s="506">
        <f>індив!C456</f>
        <v>0</v>
      </c>
      <c r="E183" s="506">
        <f>індив!D456</f>
        <v>0</v>
      </c>
      <c r="F183" s="591">
        <f>індив!E456</f>
        <v>0</v>
      </c>
      <c r="G183" s="592"/>
      <c r="H183" s="583"/>
      <c r="I183" s="585"/>
      <c r="J183" s="584"/>
    </row>
    <row r="184" spans="1:10" s="286" customFormat="1" ht="16.5" hidden="1" thickBot="1">
      <c r="A184" s="505"/>
      <c r="B184" s="529"/>
      <c r="C184" s="506">
        <f>індив!B457</f>
        <v>0</v>
      </c>
      <c r="D184" s="506">
        <f>індив!C457</f>
        <v>0</v>
      </c>
      <c r="E184" s="506">
        <f>індив!D457</f>
        <v>0</v>
      </c>
      <c r="F184" s="591">
        <f>індив!E457</f>
        <v>0</v>
      </c>
      <c r="G184" s="592"/>
      <c r="H184" s="583"/>
      <c r="I184" s="585"/>
      <c r="J184" s="584"/>
    </row>
    <row r="185" spans="1:10" ht="16.5" hidden="1" thickBot="1">
      <c r="A185" s="16"/>
      <c r="B185" s="20"/>
      <c r="C185" s="329" t="str">
        <f>індив!B458</f>
        <v>Продукту</v>
      </c>
      <c r="D185" s="329">
        <f>індив!C458</f>
        <v>0</v>
      </c>
      <c r="E185" s="329">
        <f>індив!D458</f>
        <v>0</v>
      </c>
      <c r="F185" s="589">
        <f>індив!E458</f>
        <v>0</v>
      </c>
      <c r="G185" s="590"/>
      <c r="H185" s="576"/>
      <c r="I185" s="578"/>
      <c r="J185" s="577"/>
    </row>
    <row r="186" spans="1:10" s="286" customFormat="1" ht="16.5" hidden="1" thickBot="1">
      <c r="A186" s="505"/>
      <c r="B186" s="529"/>
      <c r="C186" s="506">
        <f>індив!B459</f>
        <v>0</v>
      </c>
      <c r="D186" s="506">
        <f>індив!C459</f>
        <v>0</v>
      </c>
      <c r="E186" s="506">
        <f>індив!D459</f>
        <v>0</v>
      </c>
      <c r="F186" s="591">
        <f>індив!E459</f>
        <v>0</v>
      </c>
      <c r="G186" s="592"/>
      <c r="H186" s="583"/>
      <c r="I186" s="585"/>
      <c r="J186" s="584"/>
    </row>
    <row r="187" spans="1:10" s="286" customFormat="1" ht="16.5" hidden="1" thickBot="1">
      <c r="A187" s="505"/>
      <c r="B187" s="529"/>
      <c r="C187" s="506">
        <f>індив!B460</f>
        <v>0</v>
      </c>
      <c r="D187" s="506">
        <f>індив!C460</f>
        <v>0</v>
      </c>
      <c r="E187" s="506">
        <f>індив!D460</f>
        <v>0</v>
      </c>
      <c r="F187" s="591">
        <f>індив!E460</f>
        <v>0</v>
      </c>
      <c r="G187" s="592"/>
      <c r="H187" s="583"/>
      <c r="I187" s="585"/>
      <c r="J187" s="584"/>
    </row>
    <row r="188" spans="1:10" s="286" customFormat="1" ht="16.5" hidden="1" thickBot="1">
      <c r="A188" s="505"/>
      <c r="B188" s="529"/>
      <c r="C188" s="506">
        <f>індив!B461</f>
        <v>0</v>
      </c>
      <c r="D188" s="506">
        <f>індив!C461</f>
        <v>0</v>
      </c>
      <c r="E188" s="506">
        <f>індив!D461</f>
        <v>0</v>
      </c>
      <c r="F188" s="591">
        <f>індив!E461</f>
        <v>0</v>
      </c>
      <c r="G188" s="592"/>
      <c r="H188" s="583"/>
      <c r="I188" s="585"/>
      <c r="J188" s="584"/>
    </row>
    <row r="189" spans="1:10" s="286" customFormat="1" ht="16.5" hidden="1" thickBot="1">
      <c r="A189" s="505"/>
      <c r="B189" s="529"/>
      <c r="C189" s="506">
        <f>індив!B462</f>
        <v>0</v>
      </c>
      <c r="D189" s="506">
        <f>індив!C462</f>
        <v>0</v>
      </c>
      <c r="E189" s="506">
        <f>індив!D462</f>
        <v>0</v>
      </c>
      <c r="F189" s="591">
        <f>індив!E462</f>
        <v>0</v>
      </c>
      <c r="G189" s="592"/>
      <c r="H189" s="583"/>
      <c r="I189" s="585"/>
      <c r="J189" s="584"/>
    </row>
    <row r="190" spans="1:10" ht="16.5" hidden="1" thickBot="1">
      <c r="A190" s="16"/>
      <c r="B190" s="20"/>
      <c r="C190" s="329" t="str">
        <f>індив!B463</f>
        <v>Ефективності</v>
      </c>
      <c r="D190" s="329">
        <f>індив!C463</f>
        <v>0</v>
      </c>
      <c r="E190" s="329">
        <f>індив!D463</f>
        <v>0</v>
      </c>
      <c r="F190" s="589">
        <f>індив!E463</f>
        <v>0</v>
      </c>
      <c r="G190" s="590"/>
      <c r="H190" s="576"/>
      <c r="I190" s="578"/>
      <c r="J190" s="577"/>
    </row>
    <row r="191" spans="1:10" s="286" customFormat="1" ht="16.5" hidden="1" thickBot="1">
      <c r="A191" s="505"/>
      <c r="B191" s="529"/>
      <c r="C191" s="506">
        <f>індив!B464</f>
        <v>0</v>
      </c>
      <c r="D191" s="506">
        <f>індив!C464</f>
        <v>0</v>
      </c>
      <c r="E191" s="506">
        <f>індив!D464</f>
        <v>0</v>
      </c>
      <c r="F191" s="591">
        <f>індив!E464</f>
        <v>0</v>
      </c>
      <c r="G191" s="592"/>
      <c r="H191" s="583"/>
      <c r="I191" s="585"/>
      <c r="J191" s="584"/>
    </row>
    <row r="192" spans="1:10" s="286" customFormat="1" ht="16.5" hidden="1" thickBot="1">
      <c r="A192" s="505"/>
      <c r="B192" s="529"/>
      <c r="C192" s="506">
        <f>індив!B465</f>
        <v>0</v>
      </c>
      <c r="D192" s="506">
        <f>індив!C465</f>
        <v>0</v>
      </c>
      <c r="E192" s="506">
        <f>індив!D465</f>
        <v>0</v>
      </c>
      <c r="F192" s="572">
        <f>індив!E465</f>
        <v>0</v>
      </c>
      <c r="G192" s="592"/>
      <c r="H192" s="583"/>
      <c r="I192" s="585"/>
      <c r="J192" s="584"/>
    </row>
    <row r="193" spans="1:10" s="286" customFormat="1" ht="16.5" hidden="1" thickBot="1">
      <c r="A193" s="505"/>
      <c r="B193" s="529"/>
      <c r="C193" s="506">
        <f>індив!B466</f>
        <v>0</v>
      </c>
      <c r="D193" s="506">
        <f>індив!C466</f>
        <v>0</v>
      </c>
      <c r="E193" s="506">
        <f>індив!D466</f>
        <v>0</v>
      </c>
      <c r="F193" s="572">
        <f>індив!E466</f>
        <v>0</v>
      </c>
      <c r="G193" s="592"/>
      <c r="H193" s="583"/>
      <c r="I193" s="585"/>
      <c r="J193" s="584"/>
    </row>
    <row r="194" spans="1:10" s="286" customFormat="1" ht="16.5" hidden="1" thickBot="1">
      <c r="A194" s="505"/>
      <c r="B194" s="529"/>
      <c r="C194" s="506">
        <f>індив!B467</f>
        <v>0</v>
      </c>
      <c r="D194" s="506">
        <f>індив!C467</f>
        <v>0</v>
      </c>
      <c r="E194" s="506">
        <f>індив!D467</f>
        <v>0</v>
      </c>
      <c r="F194" s="572">
        <f>індив!E467</f>
        <v>0</v>
      </c>
      <c r="G194" s="592"/>
      <c r="H194" s="583"/>
      <c r="I194" s="585"/>
      <c r="J194" s="584"/>
    </row>
    <row r="195" spans="1:10" ht="16.5" hidden="1" thickBot="1">
      <c r="A195" s="16"/>
      <c r="B195" s="20"/>
      <c r="C195" s="329" t="str">
        <f>індив!B468</f>
        <v>Якості</v>
      </c>
      <c r="D195" s="329">
        <f>індив!C468</f>
        <v>0</v>
      </c>
      <c r="E195" s="329">
        <f>індив!D468</f>
        <v>0</v>
      </c>
      <c r="F195" s="589">
        <f>індив!E468</f>
        <v>0</v>
      </c>
      <c r="G195" s="590"/>
      <c r="H195" s="576"/>
      <c r="I195" s="578"/>
      <c r="J195" s="577"/>
    </row>
    <row r="196" spans="1:10" s="286" customFormat="1" ht="16.5" hidden="1" thickBot="1">
      <c r="A196" s="505"/>
      <c r="B196" s="529"/>
      <c r="C196" s="506">
        <f>індив!B469</f>
        <v>0</v>
      </c>
      <c r="D196" s="506">
        <f>індив!C469</f>
        <v>0</v>
      </c>
      <c r="E196" s="506">
        <f>індив!D469</f>
        <v>0</v>
      </c>
      <c r="F196" s="591">
        <f>індив!E469</f>
        <v>0</v>
      </c>
      <c r="G196" s="592"/>
      <c r="H196" s="583"/>
      <c r="I196" s="585"/>
      <c r="J196" s="584"/>
    </row>
    <row r="197" spans="1:10" s="286" customFormat="1" ht="16.5" hidden="1" thickBot="1">
      <c r="A197" s="505"/>
      <c r="B197" s="529"/>
      <c r="C197" s="506">
        <f>індив!B470</f>
        <v>0</v>
      </c>
      <c r="D197" s="506">
        <f>індив!C470</f>
        <v>0</v>
      </c>
      <c r="E197" s="506">
        <f>індив!D470</f>
        <v>0</v>
      </c>
      <c r="F197" s="591">
        <f>індив!E470</f>
        <v>0</v>
      </c>
      <c r="G197" s="592"/>
      <c r="H197" s="583"/>
      <c r="I197" s="585"/>
      <c r="J197" s="584"/>
    </row>
    <row r="198" spans="1:10" s="286" customFormat="1" ht="16.5" hidden="1" thickBot="1">
      <c r="A198" s="505"/>
      <c r="B198" s="529"/>
      <c r="C198" s="506">
        <f>індив!B471</f>
        <v>0</v>
      </c>
      <c r="D198" s="506">
        <f>індив!C471</f>
        <v>0</v>
      </c>
      <c r="E198" s="506">
        <f>індив!D471</f>
        <v>0</v>
      </c>
      <c r="F198" s="591">
        <f>індив!E471</f>
        <v>0</v>
      </c>
      <c r="G198" s="592"/>
      <c r="H198" s="583"/>
      <c r="I198" s="585"/>
      <c r="J198" s="584"/>
    </row>
    <row r="199" spans="1:10" s="286" customFormat="1" ht="16.5" hidden="1" thickBot="1">
      <c r="A199" s="505"/>
      <c r="B199" s="529"/>
      <c r="C199" s="506">
        <f>індив!B472</f>
        <v>0</v>
      </c>
      <c r="D199" s="506">
        <f>індив!C472</f>
        <v>0</v>
      </c>
      <c r="E199" s="506">
        <f>індив!D472</f>
        <v>0</v>
      </c>
      <c r="F199" s="591">
        <f>індив!E472</f>
        <v>0</v>
      </c>
      <c r="G199" s="592"/>
      <c r="H199" s="583"/>
      <c r="I199" s="585"/>
      <c r="J199" s="584"/>
    </row>
    <row r="200" spans="1:10" ht="16.5" hidden="1" thickBot="1">
      <c r="A200" s="16"/>
      <c r="B200" s="20"/>
      <c r="C200" s="329" t="str">
        <f>індив!B473</f>
        <v>Завдання 2</v>
      </c>
      <c r="D200" s="329">
        <f>індив!C473</f>
        <v>0</v>
      </c>
      <c r="E200" s="329">
        <f>індив!D473</f>
        <v>0</v>
      </c>
      <c r="F200" s="589">
        <f>індив!E473</f>
        <v>0</v>
      </c>
      <c r="G200" s="590"/>
      <c r="H200" s="576"/>
      <c r="I200" s="578"/>
      <c r="J200" s="577"/>
    </row>
    <row r="201" spans="1:10" ht="16.5" hidden="1" thickBot="1">
      <c r="A201" s="16"/>
      <c r="B201" s="20"/>
      <c r="C201" s="329" t="str">
        <f>індив!B474</f>
        <v>Затрат</v>
      </c>
      <c r="D201" s="329">
        <f>індив!C474</f>
        <v>0</v>
      </c>
      <c r="E201" s="329">
        <f>індив!D474</f>
        <v>0</v>
      </c>
      <c r="F201" s="589">
        <f>індив!E474</f>
        <v>0</v>
      </c>
      <c r="G201" s="590"/>
      <c r="H201" s="576"/>
      <c r="I201" s="578"/>
      <c r="J201" s="577"/>
    </row>
    <row r="202" spans="1:10" s="286" customFormat="1" ht="16.5" hidden="1" thickBot="1">
      <c r="A202" s="505"/>
      <c r="B202" s="529"/>
      <c r="C202" s="506">
        <f>індив!B475</f>
        <v>0</v>
      </c>
      <c r="D202" s="506">
        <f>індив!C475</f>
        <v>0</v>
      </c>
      <c r="E202" s="506">
        <f>індив!D475</f>
        <v>0</v>
      </c>
      <c r="F202" s="591">
        <f>індив!E475</f>
        <v>0</v>
      </c>
      <c r="G202" s="592"/>
      <c r="H202" s="583"/>
      <c r="I202" s="585"/>
      <c r="J202" s="584"/>
    </row>
    <row r="203" spans="1:10" s="286" customFormat="1" ht="16.5" hidden="1" thickBot="1">
      <c r="A203" s="505"/>
      <c r="B203" s="529"/>
      <c r="C203" s="506">
        <f>індив!B476</f>
        <v>0</v>
      </c>
      <c r="D203" s="506">
        <f>індив!C476</f>
        <v>0</v>
      </c>
      <c r="E203" s="506">
        <f>індив!D476</f>
        <v>0</v>
      </c>
      <c r="F203" s="591">
        <f>індив!E476</f>
        <v>0</v>
      </c>
      <c r="G203" s="592"/>
      <c r="H203" s="583"/>
      <c r="I203" s="585"/>
      <c r="J203" s="584"/>
    </row>
    <row r="204" spans="1:10" s="286" customFormat="1" ht="16.5" hidden="1" thickBot="1">
      <c r="A204" s="505"/>
      <c r="B204" s="529"/>
      <c r="C204" s="506">
        <f>індив!B477</f>
        <v>0</v>
      </c>
      <c r="D204" s="506">
        <f>індив!C477</f>
        <v>0</v>
      </c>
      <c r="E204" s="506">
        <f>індив!D477</f>
        <v>0</v>
      </c>
      <c r="F204" s="591">
        <f>індив!E477</f>
        <v>0</v>
      </c>
      <c r="G204" s="592"/>
      <c r="H204" s="583"/>
      <c r="I204" s="585"/>
      <c r="J204" s="584"/>
    </row>
    <row r="205" spans="1:10" s="286" customFormat="1" ht="16.5" hidden="1" thickBot="1">
      <c r="A205" s="505"/>
      <c r="B205" s="529"/>
      <c r="C205" s="506">
        <f>індив!B478</f>
        <v>0</v>
      </c>
      <c r="D205" s="506">
        <f>індив!C478</f>
        <v>0</v>
      </c>
      <c r="E205" s="506">
        <f>індив!D478</f>
        <v>0</v>
      </c>
      <c r="F205" s="591">
        <f>індив!E478</f>
        <v>0</v>
      </c>
      <c r="G205" s="592"/>
      <c r="H205" s="583"/>
      <c r="I205" s="585"/>
      <c r="J205" s="584"/>
    </row>
    <row r="206" spans="1:10" ht="16.5" hidden="1" thickBot="1">
      <c r="A206" s="16"/>
      <c r="B206" s="20"/>
      <c r="C206" s="329" t="str">
        <f>індив!B479</f>
        <v>Продукту</v>
      </c>
      <c r="D206" s="329">
        <f>індив!C479</f>
        <v>0</v>
      </c>
      <c r="E206" s="329">
        <f>індив!D479</f>
        <v>0</v>
      </c>
      <c r="F206" s="589">
        <f>індив!E479</f>
        <v>0</v>
      </c>
      <c r="G206" s="590"/>
      <c r="H206" s="576"/>
      <c r="I206" s="578"/>
      <c r="J206" s="577"/>
    </row>
    <row r="207" spans="1:10" s="286" customFormat="1" ht="16.5" hidden="1" thickBot="1">
      <c r="A207" s="505"/>
      <c r="B207" s="529"/>
      <c r="C207" s="506">
        <f>індив!B480</f>
        <v>0</v>
      </c>
      <c r="D207" s="506">
        <f>індив!C480</f>
        <v>0</v>
      </c>
      <c r="E207" s="506">
        <f>індив!D480</f>
        <v>0</v>
      </c>
      <c r="F207" s="591">
        <f>індив!E480</f>
        <v>0</v>
      </c>
      <c r="G207" s="592"/>
      <c r="H207" s="583"/>
      <c r="I207" s="585"/>
      <c r="J207" s="584"/>
    </row>
    <row r="208" spans="1:10" s="286" customFormat="1" ht="16.5" hidden="1" thickBot="1">
      <c r="A208" s="505"/>
      <c r="B208" s="529"/>
      <c r="C208" s="506">
        <f>індив!B481</f>
        <v>0</v>
      </c>
      <c r="D208" s="506">
        <f>індив!C481</f>
        <v>0</v>
      </c>
      <c r="E208" s="506">
        <f>індив!D481</f>
        <v>0</v>
      </c>
      <c r="F208" s="591">
        <f>індив!E481</f>
        <v>0</v>
      </c>
      <c r="G208" s="592"/>
      <c r="H208" s="583"/>
      <c r="I208" s="585"/>
      <c r="J208" s="584"/>
    </row>
    <row r="209" spans="1:10" s="286" customFormat="1" ht="16.5" hidden="1" thickBot="1">
      <c r="A209" s="505"/>
      <c r="B209" s="529"/>
      <c r="C209" s="506">
        <f>індив!B482</f>
        <v>0</v>
      </c>
      <c r="D209" s="506">
        <f>індив!C482</f>
        <v>0</v>
      </c>
      <c r="E209" s="506">
        <f>індив!D482</f>
        <v>0</v>
      </c>
      <c r="F209" s="591">
        <f>індив!E482</f>
        <v>0</v>
      </c>
      <c r="G209" s="592"/>
      <c r="H209" s="583"/>
      <c r="I209" s="585"/>
      <c r="J209" s="584"/>
    </row>
    <row r="210" spans="1:10" s="286" customFormat="1" ht="16.5" hidden="1" thickBot="1">
      <c r="A210" s="505"/>
      <c r="B210" s="529"/>
      <c r="C210" s="506">
        <f>індив!B483</f>
        <v>0</v>
      </c>
      <c r="D210" s="506">
        <f>індив!C483</f>
        <v>0</v>
      </c>
      <c r="E210" s="506">
        <f>індив!D483</f>
        <v>0</v>
      </c>
      <c r="F210" s="591">
        <f>індив!E483</f>
        <v>0</v>
      </c>
      <c r="G210" s="592"/>
      <c r="H210" s="583"/>
      <c r="I210" s="585"/>
      <c r="J210" s="584"/>
    </row>
    <row r="211" spans="1:10" ht="16.5" hidden="1" thickBot="1">
      <c r="A211" s="16"/>
      <c r="B211" s="20"/>
      <c r="C211" s="329" t="str">
        <f>індив!B484</f>
        <v>Ефективності</v>
      </c>
      <c r="D211" s="329">
        <f>індив!C484</f>
        <v>0</v>
      </c>
      <c r="E211" s="329">
        <f>індив!D484</f>
        <v>0</v>
      </c>
      <c r="F211" s="589">
        <f>індив!E484</f>
        <v>0</v>
      </c>
      <c r="G211" s="590"/>
      <c r="H211" s="576"/>
      <c r="I211" s="578"/>
      <c r="J211" s="577"/>
    </row>
    <row r="212" spans="1:10" s="286" customFormat="1" ht="16.5" hidden="1" thickBot="1">
      <c r="A212" s="505"/>
      <c r="B212" s="529"/>
      <c r="C212" s="506">
        <f>індив!B485</f>
        <v>0</v>
      </c>
      <c r="D212" s="506">
        <f>індив!C485</f>
        <v>0</v>
      </c>
      <c r="E212" s="506">
        <f>індив!D485</f>
        <v>0</v>
      </c>
      <c r="F212" s="591">
        <f>індив!E485</f>
        <v>0</v>
      </c>
      <c r="G212" s="592"/>
      <c r="H212" s="583"/>
      <c r="I212" s="585"/>
      <c r="J212" s="584"/>
    </row>
    <row r="213" spans="1:10" s="286" customFormat="1" ht="16.5" hidden="1" thickBot="1">
      <c r="A213" s="505"/>
      <c r="B213" s="529"/>
      <c r="C213" s="506">
        <f>індив!B486</f>
        <v>0</v>
      </c>
      <c r="D213" s="506">
        <f>індив!C486</f>
        <v>0</v>
      </c>
      <c r="E213" s="506">
        <f>індив!D486</f>
        <v>0</v>
      </c>
      <c r="F213" s="572">
        <f>індив!E486</f>
        <v>0</v>
      </c>
      <c r="G213" s="592"/>
      <c r="H213" s="583"/>
      <c r="I213" s="585"/>
      <c r="J213" s="584"/>
    </row>
    <row r="214" spans="1:10" s="286" customFormat="1" ht="16.5" hidden="1" thickBot="1">
      <c r="A214" s="505"/>
      <c r="B214" s="529"/>
      <c r="C214" s="506">
        <f>індив!B487</f>
        <v>0</v>
      </c>
      <c r="D214" s="506">
        <f>індив!C487</f>
        <v>0</v>
      </c>
      <c r="E214" s="506">
        <f>індив!D487</f>
        <v>0</v>
      </c>
      <c r="F214" s="572">
        <f>індив!E487</f>
        <v>0</v>
      </c>
      <c r="G214" s="592"/>
      <c r="H214" s="583"/>
      <c r="I214" s="585"/>
      <c r="J214" s="584"/>
    </row>
    <row r="215" spans="1:10" s="286" customFormat="1" ht="16.5" hidden="1" thickBot="1">
      <c r="A215" s="505"/>
      <c r="B215" s="529"/>
      <c r="C215" s="506">
        <f>індив!B488</f>
        <v>0</v>
      </c>
      <c r="D215" s="506">
        <f>індив!C488</f>
        <v>0</v>
      </c>
      <c r="E215" s="506">
        <f>індив!D488</f>
        <v>0</v>
      </c>
      <c r="F215" s="572">
        <f>індив!E488</f>
        <v>0</v>
      </c>
      <c r="G215" s="592"/>
      <c r="H215" s="583"/>
      <c r="I215" s="585"/>
      <c r="J215" s="584"/>
    </row>
    <row r="216" spans="1:10" ht="16.5" hidden="1" thickBot="1">
      <c r="A216" s="16"/>
      <c r="B216" s="20"/>
      <c r="C216" s="329" t="str">
        <f>індив!B489</f>
        <v>Якості</v>
      </c>
      <c r="D216" s="329">
        <f>індив!C489</f>
        <v>0</v>
      </c>
      <c r="E216" s="329">
        <f>індив!D489</f>
        <v>0</v>
      </c>
      <c r="F216" s="589">
        <f>індив!E489</f>
        <v>0</v>
      </c>
      <c r="G216" s="590"/>
      <c r="H216" s="576"/>
      <c r="I216" s="578"/>
      <c r="J216" s="577"/>
    </row>
    <row r="217" spans="1:10" s="286" customFormat="1" ht="16.5" hidden="1" thickBot="1">
      <c r="A217" s="505"/>
      <c r="B217" s="529"/>
      <c r="C217" s="506">
        <f>індив!B490</f>
        <v>0</v>
      </c>
      <c r="D217" s="506">
        <f>індив!C490</f>
        <v>0</v>
      </c>
      <c r="E217" s="506">
        <f>індив!D490</f>
        <v>0</v>
      </c>
      <c r="F217" s="591">
        <f>індив!E490</f>
        <v>0</v>
      </c>
      <c r="G217" s="592"/>
      <c r="H217" s="583"/>
      <c r="I217" s="585"/>
      <c r="J217" s="584"/>
    </row>
    <row r="218" spans="1:10" s="286" customFormat="1" ht="16.5" hidden="1" thickBot="1">
      <c r="A218" s="505"/>
      <c r="B218" s="529"/>
      <c r="C218" s="506">
        <f>індив!B491</f>
        <v>0</v>
      </c>
      <c r="D218" s="506">
        <f>індив!C491</f>
        <v>0</v>
      </c>
      <c r="E218" s="506">
        <f>індив!D491</f>
        <v>0</v>
      </c>
      <c r="F218" s="591">
        <f>індив!E491</f>
        <v>0</v>
      </c>
      <c r="G218" s="592"/>
      <c r="H218" s="583"/>
      <c r="I218" s="585"/>
      <c r="J218" s="584"/>
    </row>
    <row r="219" spans="1:10" s="286" customFormat="1" ht="16.5" hidden="1" thickBot="1">
      <c r="A219" s="505"/>
      <c r="B219" s="529"/>
      <c r="C219" s="506">
        <f>індив!B492</f>
        <v>0</v>
      </c>
      <c r="D219" s="506">
        <f>індив!C492</f>
        <v>0</v>
      </c>
      <c r="E219" s="506">
        <f>індив!D492</f>
        <v>0</v>
      </c>
      <c r="F219" s="591">
        <f>індив!E492</f>
        <v>0</v>
      </c>
      <c r="G219" s="592"/>
      <c r="H219" s="583"/>
      <c r="I219" s="585"/>
      <c r="J219" s="584"/>
    </row>
    <row r="220" spans="1:10" s="286" customFormat="1" ht="16.5" hidden="1" thickBot="1">
      <c r="A220" s="505"/>
      <c r="B220" s="529"/>
      <c r="C220" s="506">
        <f>індив!B493</f>
        <v>0</v>
      </c>
      <c r="D220" s="506">
        <f>індив!C493</f>
        <v>0</v>
      </c>
      <c r="E220" s="506">
        <f>індив!D493</f>
        <v>0</v>
      </c>
      <c r="F220" s="591">
        <f>індив!E493</f>
        <v>0</v>
      </c>
      <c r="G220" s="592"/>
      <c r="H220" s="583"/>
      <c r="I220" s="585"/>
      <c r="J220" s="584"/>
    </row>
    <row r="221" spans="1:10" s="286" customFormat="1" ht="16.5" hidden="1" thickBot="1">
      <c r="A221" s="505"/>
      <c r="B221" s="529"/>
      <c r="C221" s="506">
        <f>індив!B494</f>
        <v>0</v>
      </c>
      <c r="D221" s="506">
        <f>індив!C494</f>
        <v>0</v>
      </c>
      <c r="E221" s="506">
        <f>індив!D494</f>
        <v>0</v>
      </c>
      <c r="F221" s="591">
        <f>індив!E494</f>
        <v>0</v>
      </c>
      <c r="G221" s="592"/>
      <c r="H221" s="583"/>
      <c r="I221" s="585"/>
      <c r="J221" s="584"/>
    </row>
    <row r="222" spans="1:10" s="286" customFormat="1" ht="16.5" hidden="1" thickBot="1">
      <c r="A222" s="505"/>
      <c r="B222" s="529"/>
      <c r="C222" s="506">
        <f>індив!B495</f>
        <v>0</v>
      </c>
      <c r="D222" s="506">
        <f>індив!C495</f>
        <v>0</v>
      </c>
      <c r="E222" s="506">
        <f>індив!D495</f>
        <v>0</v>
      </c>
      <c r="F222" s="591">
        <f>індив!E495</f>
        <v>0</v>
      </c>
      <c r="G222" s="592"/>
      <c r="H222" s="583"/>
      <c r="I222" s="585"/>
      <c r="J222" s="584"/>
    </row>
    <row r="223" spans="1:10" s="286" customFormat="1" ht="16.5" hidden="1" thickBot="1">
      <c r="A223" s="505"/>
      <c r="B223" s="529"/>
      <c r="C223" s="506">
        <f>індив!B496</f>
        <v>0</v>
      </c>
      <c r="D223" s="506">
        <f>індив!C496</f>
        <v>0</v>
      </c>
      <c r="E223" s="506">
        <f>індив!D496</f>
        <v>0</v>
      </c>
      <c r="F223" s="591">
        <f>індив!E496</f>
        <v>0</v>
      </c>
      <c r="G223" s="592"/>
      <c r="H223" s="583"/>
      <c r="I223" s="585"/>
      <c r="J223" s="584"/>
    </row>
    <row r="224" spans="1:10" s="286" customFormat="1" ht="16.5" hidden="1" thickBot="1">
      <c r="A224" s="505"/>
      <c r="B224" s="529"/>
      <c r="C224" s="506">
        <f>індив!B497</f>
        <v>0</v>
      </c>
      <c r="D224" s="506">
        <f>індив!C497</f>
        <v>0</v>
      </c>
      <c r="E224" s="506">
        <f>індив!D497</f>
        <v>0</v>
      </c>
      <c r="F224" s="591">
        <f>індив!E497</f>
        <v>0</v>
      </c>
      <c r="G224" s="592"/>
      <c r="H224" s="583"/>
      <c r="I224" s="585"/>
      <c r="J224" s="584"/>
    </row>
    <row r="226" spans="1:14" ht="18" customHeight="1">
      <c r="A226" s="549" t="str">
        <f>CONCATENATE("Наслідки у разі якщо додаткові кошти не будуть передбачені у ",Лист1!B11," році та альтернативні заходи, яких необхідно вжити для забезпечення виконання видатків за бюджетними програмами")</f>
        <v>Наслідки у разі якщо додаткові кошти не будуть передбачені у 20__ році та альтернативні заходи, яких необхідно вжити для забезпечення виконання видатків за бюджетними програмами</v>
      </c>
      <c r="B226" s="549"/>
      <c r="C226" s="549"/>
      <c r="D226" s="549"/>
      <c r="E226" s="549"/>
      <c r="F226" s="549"/>
      <c r="G226" s="549"/>
      <c r="H226" s="549"/>
      <c r="I226" s="549"/>
      <c r="J226" s="549"/>
      <c r="K226" s="549"/>
      <c r="L226" s="549"/>
      <c r="M226" s="549"/>
      <c r="N226" s="549"/>
    </row>
    <row r="227" ht="12.75">
      <c r="A227" t="s">
        <v>301</v>
      </c>
    </row>
    <row r="228" ht="13.5" thickBot="1"/>
    <row r="229" spans="1:10" ht="15.75" thickBot="1">
      <c r="A229" s="535"/>
      <c r="B229" s="536"/>
      <c r="C229" s="35" t="s">
        <v>68</v>
      </c>
      <c r="D229" s="36"/>
      <c r="E229" s="36"/>
      <c r="F229" s="537"/>
      <c r="G229" s="538"/>
      <c r="H229" s="537"/>
      <c r="I229" s="539"/>
      <c r="J229" s="538"/>
    </row>
    <row r="232" spans="1:22" s="12" customFormat="1" ht="12.75">
      <c r="A232"/>
      <c r="B232"/>
      <c r="C232"/>
      <c r="D232"/>
      <c r="E232"/>
      <c r="F232" s="28">
        <v>2</v>
      </c>
      <c r="G232"/>
      <c r="H232" s="28"/>
      <c r="I232"/>
      <c r="J232"/>
      <c r="K232"/>
      <c r="L232"/>
      <c r="M232"/>
      <c r="N232"/>
      <c r="O232"/>
      <c r="P232" t="str">
        <f>P124</f>
        <v>Продовження додатка 3</v>
      </c>
      <c r="Q232"/>
      <c r="R232"/>
      <c r="S232"/>
      <c r="T232"/>
      <c r="U232"/>
      <c r="V232"/>
    </row>
    <row r="234" spans="1:22" s="523" customFormat="1" ht="17.25" customHeight="1">
      <c r="A234" s="563" t="str">
        <f>CONCATENATE("2.2. Додаткові видатки загального фонду районного бюджету на ",Лист1!B12," і ",Лист1!B13," роках за бюджетними програмами")</f>
        <v>2.2. Додаткові видатки загального фонду районного бюджету на 20__ і 20__ роках за бюджетними програмами</v>
      </c>
      <c r="B234" s="563"/>
      <c r="C234" s="563"/>
      <c r="D234" s="563"/>
      <c r="E234" s="563"/>
      <c r="F234" s="563"/>
      <c r="G234" s="563"/>
      <c r="H234" s="563"/>
      <c r="I234" s="563"/>
      <c r="J234" s="563"/>
      <c r="K234" s="563"/>
      <c r="L234" s="563"/>
      <c r="M234" s="563"/>
      <c r="N234" s="563"/>
      <c r="O234" s="563"/>
      <c r="P234" s="46"/>
      <c r="Q234" s="46"/>
      <c r="R234" s="46"/>
      <c r="S234" s="46"/>
      <c r="T234" s="46"/>
      <c r="U234" s="46"/>
      <c r="V234" s="46"/>
    </row>
    <row r="235" ht="13.5" thickBot="1">
      <c r="J235" t="s">
        <v>317</v>
      </c>
    </row>
    <row r="236" spans="1:10" ht="19.5" customHeight="1">
      <c r="A236" s="559" t="s">
        <v>13</v>
      </c>
      <c r="B236" s="559" t="s">
        <v>104</v>
      </c>
      <c r="C236" s="560" t="s">
        <v>2</v>
      </c>
      <c r="D236" s="569" t="str">
        <f>Лист1!A12</f>
        <v>20__ рік
(прогноз)</v>
      </c>
      <c r="E236" s="570"/>
      <c r="F236" s="569" t="str">
        <f>Лист1!A13</f>
        <v>20__ рік
(прогноз)</v>
      </c>
      <c r="G236" s="570"/>
      <c r="H236" s="569" t="s">
        <v>302</v>
      </c>
      <c r="I236" s="545"/>
      <c r="J236" s="570"/>
    </row>
    <row r="237" spans="1:10" ht="12.75">
      <c r="A237" s="554"/>
      <c r="B237" s="554"/>
      <c r="C237" s="557"/>
      <c r="D237" s="571"/>
      <c r="E237" s="566"/>
      <c r="F237" s="571"/>
      <c r="G237" s="566"/>
      <c r="H237" s="571"/>
      <c r="I237" s="546"/>
      <c r="J237" s="566"/>
    </row>
    <row r="238" spans="1:10" ht="6" customHeight="1">
      <c r="A238" s="554"/>
      <c r="B238" s="554"/>
      <c r="C238" s="557"/>
      <c r="D238" s="571"/>
      <c r="E238" s="566"/>
      <c r="F238" s="571"/>
      <c r="G238" s="566"/>
      <c r="H238" s="571"/>
      <c r="I238" s="546"/>
      <c r="J238" s="566"/>
    </row>
    <row r="239" spans="1:10" ht="17.25" customHeight="1" thickBot="1">
      <c r="A239" s="554"/>
      <c r="B239" s="554"/>
      <c r="C239" s="557"/>
      <c r="D239" s="567"/>
      <c r="E239" s="561"/>
      <c r="F239" s="567"/>
      <c r="G239" s="561"/>
      <c r="H239" s="571"/>
      <c r="I239" s="546"/>
      <c r="J239" s="566"/>
    </row>
    <row r="240" spans="1:10" ht="25.5" customHeight="1">
      <c r="A240" s="554"/>
      <c r="B240" s="554"/>
      <c r="C240" s="557"/>
      <c r="D240" s="564" t="s">
        <v>69</v>
      </c>
      <c r="E240" s="13" t="s">
        <v>4</v>
      </c>
      <c r="F240" s="564" t="s">
        <v>69</v>
      </c>
      <c r="G240" s="13" t="s">
        <v>4</v>
      </c>
      <c r="H240" s="571"/>
      <c r="I240" s="546"/>
      <c r="J240" s="566"/>
    </row>
    <row r="241" spans="1:10" ht="29.25" customHeight="1" thickBot="1">
      <c r="A241" s="555"/>
      <c r="B241" s="555"/>
      <c r="C241" s="558"/>
      <c r="D241" s="565"/>
      <c r="E241" s="15" t="s">
        <v>5</v>
      </c>
      <c r="F241" s="565"/>
      <c r="G241" s="15" t="s">
        <v>5</v>
      </c>
      <c r="H241" s="567"/>
      <c r="I241" s="547"/>
      <c r="J241" s="561"/>
    </row>
    <row r="242" spans="1:10" ht="13.5" thickBot="1">
      <c r="A242" s="520" t="s">
        <v>6</v>
      </c>
      <c r="B242" s="524">
        <v>2</v>
      </c>
      <c r="C242" s="17">
        <v>3</v>
      </c>
      <c r="D242" s="17">
        <v>4</v>
      </c>
      <c r="E242" s="17">
        <v>5</v>
      </c>
      <c r="F242" s="17">
        <v>6</v>
      </c>
      <c r="G242" s="17">
        <v>7</v>
      </c>
      <c r="H242" s="576">
        <v>8</v>
      </c>
      <c r="I242" s="578"/>
      <c r="J242" s="577"/>
    </row>
    <row r="243" spans="1:10" ht="13.5" hidden="1" thickBot="1">
      <c r="A243" s="520" t="s">
        <v>13</v>
      </c>
      <c r="B243" s="16"/>
      <c r="C243" s="20"/>
      <c r="D243" s="20"/>
      <c r="E243" s="20"/>
      <c r="F243" s="20"/>
      <c r="G243" s="20"/>
      <c r="H243" s="576"/>
      <c r="I243" s="578"/>
      <c r="J243" s="577"/>
    </row>
    <row r="244" spans="1:10" ht="16.5" thickBot="1">
      <c r="A244" s="520"/>
      <c r="B244" s="16"/>
      <c r="C244" s="525" t="s">
        <v>299</v>
      </c>
      <c r="D244" s="20"/>
      <c r="E244" s="20"/>
      <c r="F244" s="20"/>
      <c r="G244" s="20"/>
      <c r="H244" s="576"/>
      <c r="I244" s="578"/>
      <c r="J244" s="577"/>
    </row>
    <row r="245" spans="1:10" ht="16.5" thickBot="1">
      <c r="A245" s="410"/>
      <c r="B245" s="526"/>
      <c r="C245" s="22" t="str">
        <f>C135</f>
        <v>Підпрограма  1</v>
      </c>
      <c r="D245" s="296">
        <f>D246+D277</f>
        <v>0</v>
      </c>
      <c r="E245" s="296">
        <f>E246+E277</f>
        <v>7</v>
      </c>
      <c r="F245" s="296">
        <f>F246+F277</f>
        <v>0</v>
      </c>
      <c r="G245" s="296">
        <f>G246+G277</f>
        <v>0</v>
      </c>
      <c r="H245" s="576"/>
      <c r="I245" s="578"/>
      <c r="J245" s="577"/>
    </row>
    <row r="246" spans="1:10" ht="13.5" hidden="1" thickBot="1">
      <c r="A246" s="410"/>
      <c r="B246" s="526">
        <v>2000</v>
      </c>
      <c r="C246" s="24" t="s">
        <v>15</v>
      </c>
      <c r="D246" s="296">
        <f>D247+D252+D268+D271+D275+D276</f>
        <v>0</v>
      </c>
      <c r="E246" s="296">
        <f>E247+E252+E268+E271+E275+E276</f>
        <v>0</v>
      </c>
      <c r="F246" s="296">
        <f>F247+F252+F268+F271+F275+F276</f>
        <v>0</v>
      </c>
      <c r="G246" s="296">
        <f>G247+G252+G268+G271+G275+G276</f>
        <v>0</v>
      </c>
      <c r="H246" s="583"/>
      <c r="I246" s="585"/>
      <c r="J246" s="584"/>
    </row>
    <row r="247" spans="1:10" ht="13.5" hidden="1" thickBot="1">
      <c r="A247" s="410"/>
      <c r="B247" s="526">
        <v>2100</v>
      </c>
      <c r="C247" s="24" t="s">
        <v>16</v>
      </c>
      <c r="D247" s="296">
        <f>D248+D251</f>
        <v>0</v>
      </c>
      <c r="E247" s="296">
        <f>E248+E251</f>
        <v>0</v>
      </c>
      <c r="F247" s="296">
        <f>F248+F251</f>
        <v>0</v>
      </c>
      <c r="G247" s="296">
        <f>G248+G251</f>
        <v>0</v>
      </c>
      <c r="H247" s="583"/>
      <c r="I247" s="585"/>
      <c r="J247" s="584"/>
    </row>
    <row r="248" spans="1:10" ht="13.5" hidden="1" thickBot="1">
      <c r="A248" s="410"/>
      <c r="B248" s="526">
        <v>2110</v>
      </c>
      <c r="C248" s="24" t="s">
        <v>17</v>
      </c>
      <c r="D248" s="296">
        <f>SUM(D249:D250)</f>
        <v>0</v>
      </c>
      <c r="E248" s="296">
        <f>SUM(E249:E250)</f>
        <v>0</v>
      </c>
      <c r="F248" s="296">
        <f>SUM(F249:F250)</f>
        <v>0</v>
      </c>
      <c r="G248" s="296">
        <f>SUM(G249:G250)</f>
        <v>0</v>
      </c>
      <c r="H248" s="583"/>
      <c r="I248" s="585"/>
      <c r="J248" s="584"/>
    </row>
    <row r="249" spans="1:10" ht="13.5" hidden="1" thickBot="1">
      <c r="A249" s="410"/>
      <c r="B249" s="526">
        <v>2111</v>
      </c>
      <c r="C249" s="24" t="s">
        <v>18</v>
      </c>
      <c r="D249" s="287">
        <f>індив!D250</f>
        <v>0</v>
      </c>
      <c r="E249" s="287"/>
      <c r="F249" s="287">
        <f>індив!H250</f>
        <v>0</v>
      </c>
      <c r="G249" s="296"/>
      <c r="H249" s="583"/>
      <c r="I249" s="585"/>
      <c r="J249" s="584"/>
    </row>
    <row r="250" spans="1:10" ht="13.5" hidden="1" thickBot="1">
      <c r="A250" s="410"/>
      <c r="B250" s="526">
        <v>2112</v>
      </c>
      <c r="C250" s="24" t="s">
        <v>19</v>
      </c>
      <c r="D250" s="287">
        <f>індив!D346</f>
        <v>0</v>
      </c>
      <c r="E250" s="287">
        <f>індив!H346</f>
        <v>0</v>
      </c>
      <c r="F250" s="287">
        <f>індив!L346</f>
        <v>0</v>
      </c>
      <c r="G250" s="296"/>
      <c r="H250" s="583"/>
      <c r="I250" s="585"/>
      <c r="J250" s="584"/>
    </row>
    <row r="251" spans="1:10" ht="13.5" hidden="1" thickBot="1">
      <c r="A251" s="410"/>
      <c r="B251" s="526">
        <v>2120</v>
      </c>
      <c r="C251" s="24" t="s">
        <v>20</v>
      </c>
      <c r="D251" s="287">
        <f>індив!D252</f>
        <v>0</v>
      </c>
      <c r="E251" s="287"/>
      <c r="F251" s="287">
        <f>індив!H252</f>
        <v>0</v>
      </c>
      <c r="G251" s="296"/>
      <c r="H251" s="583"/>
      <c r="I251" s="585"/>
      <c r="J251" s="584"/>
    </row>
    <row r="252" spans="1:10" ht="13.5" hidden="1" thickBot="1">
      <c r="A252" s="410"/>
      <c r="B252" s="526">
        <v>2200</v>
      </c>
      <c r="C252" s="24" t="s">
        <v>21</v>
      </c>
      <c r="D252" s="296">
        <f>SUM(D253:D259)+D265</f>
        <v>0</v>
      </c>
      <c r="E252" s="296">
        <f>SUM(E253:E259)+E265</f>
        <v>0</v>
      </c>
      <c r="F252" s="296">
        <f>SUM(F253:F259)+F265</f>
        <v>0</v>
      </c>
      <c r="G252" s="296">
        <f>SUM(G253:G259)+G265</f>
        <v>0</v>
      </c>
      <c r="H252" s="583"/>
      <c r="I252" s="585"/>
      <c r="J252" s="584"/>
    </row>
    <row r="253" spans="1:10" ht="13.5" hidden="1" thickBot="1">
      <c r="A253" s="410"/>
      <c r="B253" s="526">
        <v>2210</v>
      </c>
      <c r="C253" s="24" t="s">
        <v>22</v>
      </c>
      <c r="D253" s="287">
        <f>індив!D254</f>
        <v>0</v>
      </c>
      <c r="E253" s="287"/>
      <c r="F253" s="287">
        <f>індив!H254</f>
        <v>0</v>
      </c>
      <c r="G253" s="296"/>
      <c r="H253" s="583"/>
      <c r="I253" s="585"/>
      <c r="J253" s="584"/>
    </row>
    <row r="254" spans="1:10" ht="13.5" hidden="1" thickBot="1">
      <c r="A254" s="410"/>
      <c r="B254" s="526">
        <v>2220</v>
      </c>
      <c r="C254" s="24" t="s">
        <v>23</v>
      </c>
      <c r="D254" s="287">
        <f>індив!D255</f>
        <v>0</v>
      </c>
      <c r="E254" s="287"/>
      <c r="F254" s="287">
        <f>індив!H255</f>
        <v>0</v>
      </c>
      <c r="G254" s="296"/>
      <c r="H254" s="583"/>
      <c r="I254" s="585"/>
      <c r="J254" s="584"/>
    </row>
    <row r="255" spans="1:10" ht="13.5" hidden="1" thickBot="1">
      <c r="A255" s="410"/>
      <c r="B255" s="526">
        <v>2230</v>
      </c>
      <c r="C255" s="24" t="s">
        <v>24</v>
      </c>
      <c r="D255" s="287">
        <f>індив!D256</f>
        <v>0</v>
      </c>
      <c r="E255" s="287"/>
      <c r="F255" s="287">
        <f>індив!H256</f>
        <v>0</v>
      </c>
      <c r="G255" s="296"/>
      <c r="H255" s="583"/>
      <c r="I255" s="585"/>
      <c r="J255" s="584"/>
    </row>
    <row r="256" spans="1:10" ht="13.5" hidden="1" thickBot="1">
      <c r="A256" s="410"/>
      <c r="B256" s="526">
        <v>2240</v>
      </c>
      <c r="C256" s="24" t="s">
        <v>25</v>
      </c>
      <c r="D256" s="287">
        <f>індив!D257</f>
        <v>0</v>
      </c>
      <c r="E256" s="287"/>
      <c r="F256" s="287">
        <f>індив!H257</f>
        <v>0</v>
      </c>
      <c r="G256" s="296"/>
      <c r="H256" s="583"/>
      <c r="I256" s="585"/>
      <c r="J256" s="584"/>
    </row>
    <row r="257" spans="1:10" ht="13.5" hidden="1" thickBot="1">
      <c r="A257" s="410"/>
      <c r="B257" s="526">
        <v>2250</v>
      </c>
      <c r="C257" s="25" t="s">
        <v>26</v>
      </c>
      <c r="D257" s="287">
        <f>індив!D258</f>
        <v>0</v>
      </c>
      <c r="E257" s="287"/>
      <c r="F257" s="287">
        <f>індив!H258</f>
        <v>0</v>
      </c>
      <c r="G257" s="296"/>
      <c r="H257" s="583"/>
      <c r="I257" s="585"/>
      <c r="J257" s="584"/>
    </row>
    <row r="258" spans="1:10" ht="13.5" hidden="1" thickBot="1">
      <c r="A258" s="410"/>
      <c r="B258" s="526">
        <v>2260</v>
      </c>
      <c r="C258" s="25" t="s">
        <v>27</v>
      </c>
      <c r="D258" s="296"/>
      <c r="E258" s="296"/>
      <c r="F258" s="296"/>
      <c r="G258" s="296"/>
      <c r="H258" s="583"/>
      <c r="I258" s="585"/>
      <c r="J258" s="584"/>
    </row>
    <row r="259" spans="1:10" ht="13.5" hidden="1" thickBot="1">
      <c r="A259" s="410"/>
      <c r="B259" s="526">
        <v>2270</v>
      </c>
      <c r="C259" s="24" t="s">
        <v>28</v>
      </c>
      <c r="D259" s="296">
        <f>SUM(D260:D264)</f>
        <v>0</v>
      </c>
      <c r="E259" s="296">
        <f>SUM(E260:E264)</f>
        <v>0</v>
      </c>
      <c r="F259" s="296">
        <f>SUM(F260:F264)</f>
        <v>0</v>
      </c>
      <c r="G259" s="296">
        <f>SUM(G260:G264)</f>
        <v>0</v>
      </c>
      <c r="H259" s="583"/>
      <c r="I259" s="585"/>
      <c r="J259" s="584"/>
    </row>
    <row r="260" spans="1:10" ht="13.5" hidden="1" thickBot="1">
      <c r="A260" s="410"/>
      <c r="B260" s="526">
        <v>2271</v>
      </c>
      <c r="C260" s="24" t="s">
        <v>29</v>
      </c>
      <c r="D260" s="287">
        <f>індив!D261</f>
        <v>0</v>
      </c>
      <c r="E260" s="287"/>
      <c r="F260" s="287">
        <f>індив!H261</f>
        <v>0</v>
      </c>
      <c r="G260" s="296"/>
      <c r="H260" s="583"/>
      <c r="I260" s="585"/>
      <c r="J260" s="584"/>
    </row>
    <row r="261" spans="1:10" ht="13.5" hidden="1" thickBot="1">
      <c r="A261" s="410"/>
      <c r="B261" s="526">
        <v>2272</v>
      </c>
      <c r="C261" s="24" t="s">
        <v>30</v>
      </c>
      <c r="D261" s="287">
        <f>індив!D262</f>
        <v>0</v>
      </c>
      <c r="E261" s="287"/>
      <c r="F261" s="287">
        <f>індив!H262</f>
        <v>0</v>
      </c>
      <c r="G261" s="296"/>
      <c r="H261" s="583"/>
      <c r="I261" s="585"/>
      <c r="J261" s="584"/>
    </row>
    <row r="262" spans="1:10" ht="13.5" hidden="1" thickBot="1">
      <c r="A262" s="410"/>
      <c r="B262" s="526">
        <v>2273</v>
      </c>
      <c r="C262" s="24" t="s">
        <v>31</v>
      </c>
      <c r="D262" s="287">
        <f>індив!D263</f>
        <v>0</v>
      </c>
      <c r="E262" s="287"/>
      <c r="F262" s="287">
        <f>індив!H263</f>
        <v>0</v>
      </c>
      <c r="G262" s="296"/>
      <c r="H262" s="583"/>
      <c r="I262" s="585"/>
      <c r="J262" s="584"/>
    </row>
    <row r="263" spans="1:10" ht="13.5" hidden="1" thickBot="1">
      <c r="A263" s="410"/>
      <c r="B263" s="526">
        <v>2274</v>
      </c>
      <c r="C263" s="24" t="s">
        <v>32</v>
      </c>
      <c r="D263" s="287">
        <f>індив!D264</f>
        <v>0</v>
      </c>
      <c r="E263" s="287"/>
      <c r="F263" s="287">
        <f>індив!H264</f>
        <v>0</v>
      </c>
      <c r="G263" s="296"/>
      <c r="H263" s="583"/>
      <c r="I263" s="585"/>
      <c r="J263" s="584"/>
    </row>
    <row r="264" spans="1:10" ht="13.5" hidden="1" thickBot="1">
      <c r="A264" s="410"/>
      <c r="B264" s="526">
        <v>2275</v>
      </c>
      <c r="C264" s="24" t="s">
        <v>33</v>
      </c>
      <c r="D264" s="287">
        <f>індив!D265</f>
        <v>0</v>
      </c>
      <c r="E264" s="287"/>
      <c r="F264" s="287">
        <f>індив!H265</f>
        <v>0</v>
      </c>
      <c r="G264" s="296"/>
      <c r="H264" s="583"/>
      <c r="I264" s="585"/>
      <c r="J264" s="584"/>
    </row>
    <row r="265" spans="1:10" ht="13.5" hidden="1" thickBot="1">
      <c r="A265" s="410"/>
      <c r="B265" s="526">
        <v>2280</v>
      </c>
      <c r="C265" s="24" t="s">
        <v>34</v>
      </c>
      <c r="D265" s="287">
        <f>індив!D361</f>
        <v>0</v>
      </c>
      <c r="E265" s="296">
        <f>SUM(E266:E267)</f>
        <v>0</v>
      </c>
      <c r="F265" s="296">
        <f>SUM(F266:F267)</f>
        <v>0</v>
      </c>
      <c r="G265" s="296">
        <f>SUM(G266:G267)</f>
        <v>0</v>
      </c>
      <c r="H265" s="583"/>
      <c r="I265" s="585"/>
      <c r="J265" s="584"/>
    </row>
    <row r="266" spans="1:10" ht="23.25" hidden="1" thickBot="1">
      <c r="A266" s="410"/>
      <c r="B266" s="526">
        <v>2281</v>
      </c>
      <c r="C266" s="24" t="s">
        <v>35</v>
      </c>
      <c r="D266" s="296"/>
      <c r="E266" s="296"/>
      <c r="F266" s="296"/>
      <c r="G266" s="296"/>
      <c r="H266" s="583"/>
      <c r="I266" s="585"/>
      <c r="J266" s="584"/>
    </row>
    <row r="267" spans="1:10" ht="23.25" hidden="1" thickBot="1">
      <c r="A267" s="410"/>
      <c r="B267" s="526">
        <v>2282</v>
      </c>
      <c r="C267" s="24" t="s">
        <v>36</v>
      </c>
      <c r="D267" s="296"/>
      <c r="E267" s="296"/>
      <c r="F267" s="296"/>
      <c r="G267" s="296"/>
      <c r="H267" s="583"/>
      <c r="I267" s="585"/>
      <c r="J267" s="584"/>
    </row>
    <row r="268" spans="1:10" ht="13.5" hidden="1" thickBot="1">
      <c r="A268" s="410"/>
      <c r="B268" s="526">
        <v>2600</v>
      </c>
      <c r="C268" s="25" t="s">
        <v>37</v>
      </c>
      <c r="D268" s="296">
        <f>SUM(D269:D270)</f>
        <v>0</v>
      </c>
      <c r="E268" s="296">
        <f>SUM(E269:E270)</f>
        <v>0</v>
      </c>
      <c r="F268" s="296">
        <f>SUM(F269:F270)</f>
        <v>0</v>
      </c>
      <c r="G268" s="296">
        <f>SUM(G269:G270)</f>
        <v>0</v>
      </c>
      <c r="H268" s="583"/>
      <c r="I268" s="585"/>
      <c r="J268" s="584"/>
    </row>
    <row r="269" spans="1:10" ht="13.5" hidden="1" thickBot="1">
      <c r="A269" s="410"/>
      <c r="B269" s="526">
        <v>2610</v>
      </c>
      <c r="C269" s="25" t="s">
        <v>38</v>
      </c>
      <c r="D269" s="287">
        <f>індив!D270</f>
        <v>0</v>
      </c>
      <c r="E269" s="287"/>
      <c r="F269" s="287">
        <f>індив!H270</f>
        <v>0</v>
      </c>
      <c r="G269" s="296"/>
      <c r="H269" s="583"/>
      <c r="I269" s="585"/>
      <c r="J269" s="584"/>
    </row>
    <row r="270" spans="1:10" ht="13.5" hidden="1" thickBot="1">
      <c r="A270" s="410"/>
      <c r="B270" s="526">
        <v>2620</v>
      </c>
      <c r="C270" s="25" t="s">
        <v>39</v>
      </c>
      <c r="D270" s="287">
        <f>індив!D271</f>
        <v>0</v>
      </c>
      <c r="E270" s="287"/>
      <c r="F270" s="287">
        <f>індив!H271</f>
        <v>0</v>
      </c>
      <c r="G270" s="296"/>
      <c r="H270" s="583"/>
      <c r="I270" s="585"/>
      <c r="J270" s="584"/>
    </row>
    <row r="271" spans="1:10" ht="13.5" hidden="1" thickBot="1">
      <c r="A271" s="410"/>
      <c r="B271" s="526">
        <v>2700</v>
      </c>
      <c r="C271" s="25" t="s">
        <v>40</v>
      </c>
      <c r="D271" s="296">
        <f>SUM(D272:D274)</f>
        <v>0</v>
      </c>
      <c r="E271" s="296">
        <f>SUM(E272:E274)</f>
        <v>0</v>
      </c>
      <c r="F271" s="296">
        <f>SUM(F272:F274)</f>
        <v>0</v>
      </c>
      <c r="G271" s="296">
        <f>SUM(G272:G274)</f>
        <v>0</v>
      </c>
      <c r="H271" s="583"/>
      <c r="I271" s="585"/>
      <c r="J271" s="584"/>
    </row>
    <row r="272" spans="1:10" ht="13.5" hidden="1" thickBot="1">
      <c r="A272" s="410"/>
      <c r="B272" s="526">
        <v>2710</v>
      </c>
      <c r="C272" s="25" t="s">
        <v>41</v>
      </c>
      <c r="D272" s="287">
        <f>індив!D273</f>
        <v>0</v>
      </c>
      <c r="E272" s="287"/>
      <c r="F272" s="287">
        <f>індив!H273</f>
        <v>0</v>
      </c>
      <c r="G272" s="296"/>
      <c r="H272" s="583"/>
      <c r="I272" s="585"/>
      <c r="J272" s="584"/>
    </row>
    <row r="273" spans="1:10" ht="13.5" hidden="1" thickBot="1">
      <c r="A273" s="410"/>
      <c r="B273" s="526">
        <v>2720</v>
      </c>
      <c r="C273" s="25" t="s">
        <v>42</v>
      </c>
      <c r="D273" s="287">
        <f>індив!C369</f>
        <v>0</v>
      </c>
      <c r="E273" s="287">
        <f>індив!H369</f>
        <v>0</v>
      </c>
      <c r="F273" s="287">
        <f>індив!L369</f>
        <v>0</v>
      </c>
      <c r="G273" s="296"/>
      <c r="H273" s="583"/>
      <c r="I273" s="585"/>
      <c r="J273" s="584"/>
    </row>
    <row r="274" spans="1:10" ht="13.5" hidden="1" thickBot="1">
      <c r="A274" s="410"/>
      <c r="B274" s="526">
        <v>2730</v>
      </c>
      <c r="C274" s="25" t="s">
        <v>43</v>
      </c>
      <c r="D274" s="287">
        <f>індив!D275</f>
        <v>0</v>
      </c>
      <c r="E274" s="287"/>
      <c r="F274" s="287">
        <f>індив!H275</f>
        <v>0</v>
      </c>
      <c r="G274" s="296"/>
      <c r="H274" s="583"/>
      <c r="I274" s="585"/>
      <c r="J274" s="584"/>
    </row>
    <row r="275" spans="1:10" ht="13.5" hidden="1" thickBot="1">
      <c r="A275" s="410"/>
      <c r="B275" s="526">
        <v>2800</v>
      </c>
      <c r="C275" s="25" t="s">
        <v>44</v>
      </c>
      <c r="D275" s="287">
        <f>індив!D276</f>
        <v>0</v>
      </c>
      <c r="E275" s="287"/>
      <c r="F275" s="287">
        <f>індив!H276</f>
        <v>0</v>
      </c>
      <c r="G275" s="296"/>
      <c r="H275" s="583"/>
      <c r="I275" s="585"/>
      <c r="J275" s="584"/>
    </row>
    <row r="276" spans="1:10" ht="13.5" hidden="1" thickBot="1">
      <c r="A276" s="410"/>
      <c r="B276" s="526">
        <v>2900</v>
      </c>
      <c r="C276" s="25" t="s">
        <v>45</v>
      </c>
      <c r="D276" s="287">
        <f>індив!D277</f>
        <v>0</v>
      </c>
      <c r="E276" s="287"/>
      <c r="F276" s="287">
        <f>індив!H277</f>
        <v>0</v>
      </c>
      <c r="G276" s="296"/>
      <c r="H276" s="583"/>
      <c r="I276" s="585"/>
      <c r="J276" s="584"/>
    </row>
    <row r="277" spans="1:10" ht="13.5" hidden="1" thickBot="1">
      <c r="A277" s="410"/>
      <c r="B277" s="526">
        <v>3000</v>
      </c>
      <c r="C277" s="24" t="s">
        <v>46</v>
      </c>
      <c r="D277" s="296">
        <f>D278+D290</f>
        <v>0</v>
      </c>
      <c r="E277" s="296">
        <f>E278+E290</f>
        <v>7</v>
      </c>
      <c r="F277" s="296">
        <f>F278+F290</f>
        <v>0</v>
      </c>
      <c r="G277" s="296">
        <f>G278+G290</f>
        <v>0</v>
      </c>
      <c r="H277" s="583"/>
      <c r="I277" s="585"/>
      <c r="J277" s="584"/>
    </row>
    <row r="278" spans="1:10" ht="13.5" hidden="1" thickBot="1">
      <c r="A278" s="410"/>
      <c r="B278" s="526">
        <v>3100</v>
      </c>
      <c r="C278" s="24" t="s">
        <v>47</v>
      </c>
      <c r="D278" s="296">
        <f>D279+D280+D283+D286</f>
        <v>0</v>
      </c>
      <c r="E278" s="296">
        <f>E279+E280+E283+E286</f>
        <v>0</v>
      </c>
      <c r="F278" s="296">
        <f>F279+F280+F283+F286</f>
        <v>0</v>
      </c>
      <c r="G278" s="296">
        <f>G279+G280+G283+G286</f>
        <v>0</v>
      </c>
      <c r="H278" s="583"/>
      <c r="I278" s="585"/>
      <c r="J278" s="584"/>
    </row>
    <row r="279" spans="1:10" ht="13.5" hidden="1" thickBot="1">
      <c r="A279" s="410"/>
      <c r="B279" s="526">
        <v>3110</v>
      </c>
      <c r="C279" s="24" t="s">
        <v>48</v>
      </c>
      <c r="D279" s="287">
        <f>індив!D280</f>
        <v>0</v>
      </c>
      <c r="E279" s="287"/>
      <c r="F279" s="287">
        <f>індив!H280</f>
        <v>0</v>
      </c>
      <c r="G279" s="296"/>
      <c r="H279" s="583"/>
      <c r="I279" s="585"/>
      <c r="J279" s="584"/>
    </row>
    <row r="280" spans="1:10" ht="13.5" hidden="1" thickBot="1">
      <c r="A280" s="410"/>
      <c r="B280" s="526">
        <v>3120</v>
      </c>
      <c r="C280" s="24" t="s">
        <v>49</v>
      </c>
      <c r="D280" s="296">
        <f>SUM(D281:D282)</f>
        <v>0</v>
      </c>
      <c r="E280" s="296">
        <f>SUM(E281:E282)</f>
        <v>0</v>
      </c>
      <c r="F280" s="296">
        <f>SUM(F281:F282)</f>
        <v>0</v>
      </c>
      <c r="G280" s="296">
        <f>SUM(G281:G282)</f>
        <v>0</v>
      </c>
      <c r="H280" s="583"/>
      <c r="I280" s="585"/>
      <c r="J280" s="584"/>
    </row>
    <row r="281" spans="1:10" ht="13.5" hidden="1" thickBot="1">
      <c r="A281" s="410"/>
      <c r="B281" s="526">
        <v>3121</v>
      </c>
      <c r="C281" s="24" t="s">
        <v>50</v>
      </c>
      <c r="D281" s="296"/>
      <c r="E281" s="296"/>
      <c r="F281" s="296"/>
      <c r="G281" s="296"/>
      <c r="H281" s="583"/>
      <c r="I281" s="585"/>
      <c r="J281" s="584"/>
    </row>
    <row r="282" spans="1:10" ht="13.5" hidden="1" thickBot="1">
      <c r="A282" s="410"/>
      <c r="B282" s="526">
        <v>3122</v>
      </c>
      <c r="C282" s="24" t="s">
        <v>51</v>
      </c>
      <c r="D282" s="287">
        <f>індив!D283</f>
        <v>0</v>
      </c>
      <c r="E282" s="287"/>
      <c r="F282" s="287">
        <f>індив!H283</f>
        <v>0</v>
      </c>
      <c r="G282" s="296"/>
      <c r="H282" s="583"/>
      <c r="I282" s="585"/>
      <c r="J282" s="584"/>
    </row>
    <row r="283" spans="1:10" ht="13.5" hidden="1" thickBot="1">
      <c r="A283" s="410"/>
      <c r="B283" s="526">
        <v>3130</v>
      </c>
      <c r="C283" s="24" t="s">
        <v>52</v>
      </c>
      <c r="D283" s="287">
        <f>індив!D284</f>
        <v>0</v>
      </c>
      <c r="E283" s="287"/>
      <c r="F283" s="287">
        <f>індив!H284</f>
        <v>0</v>
      </c>
      <c r="G283" s="296">
        <f>SUM(G284:G285)</f>
        <v>0</v>
      </c>
      <c r="H283" s="583"/>
      <c r="I283" s="585"/>
      <c r="J283" s="584"/>
    </row>
    <row r="284" spans="1:10" ht="13.5" hidden="1" thickBot="1">
      <c r="A284" s="410"/>
      <c r="B284" s="526">
        <v>3131</v>
      </c>
      <c r="C284" s="24" t="s">
        <v>53</v>
      </c>
      <c r="D284" s="296"/>
      <c r="E284" s="296"/>
      <c r="F284" s="296"/>
      <c r="G284" s="296"/>
      <c r="H284" s="583"/>
      <c r="I284" s="585"/>
      <c r="J284" s="584"/>
    </row>
    <row r="285" spans="1:10" ht="13.5" hidden="1" thickBot="1">
      <c r="A285" s="410"/>
      <c r="B285" s="526">
        <v>3132</v>
      </c>
      <c r="C285" s="24" t="s">
        <v>54</v>
      </c>
      <c r="D285" s="287">
        <f>індив!D286</f>
        <v>0</v>
      </c>
      <c r="E285" s="287"/>
      <c r="F285" s="287">
        <f>індив!H286</f>
        <v>0</v>
      </c>
      <c r="G285" s="296"/>
      <c r="H285" s="583"/>
      <c r="I285" s="585"/>
      <c r="J285" s="584"/>
    </row>
    <row r="286" spans="1:10" ht="13.5" hidden="1" thickBot="1">
      <c r="A286" s="410"/>
      <c r="B286" s="526">
        <v>3140</v>
      </c>
      <c r="C286" s="24" t="s">
        <v>55</v>
      </c>
      <c r="D286" s="296">
        <f>SUM(D287:D289)</f>
        <v>0</v>
      </c>
      <c r="E286" s="296">
        <f>SUM(E287:E289)</f>
        <v>0</v>
      </c>
      <c r="F286" s="296">
        <f>SUM(F287:F289)</f>
        <v>0</v>
      </c>
      <c r="G286" s="296">
        <f>SUM(G287:G289)</f>
        <v>0</v>
      </c>
      <c r="H286" s="583"/>
      <c r="I286" s="585"/>
      <c r="J286" s="584"/>
    </row>
    <row r="287" spans="1:10" ht="13.5" hidden="1" thickBot="1">
      <c r="A287" s="410"/>
      <c r="B287" s="526">
        <v>3141</v>
      </c>
      <c r="C287" s="24" t="s">
        <v>56</v>
      </c>
      <c r="D287" s="296"/>
      <c r="E287" s="296"/>
      <c r="F287" s="296"/>
      <c r="G287" s="296"/>
      <c r="H287" s="583"/>
      <c r="I287" s="585"/>
      <c r="J287" s="584"/>
    </row>
    <row r="288" spans="1:10" ht="13.5" hidden="1" thickBot="1">
      <c r="A288" s="410"/>
      <c r="B288" s="526">
        <v>3142</v>
      </c>
      <c r="C288" s="24" t="s">
        <v>57</v>
      </c>
      <c r="D288" s="287">
        <f>індив!D289</f>
        <v>0</v>
      </c>
      <c r="E288" s="287"/>
      <c r="F288" s="287">
        <f>індив!H289</f>
        <v>0</v>
      </c>
      <c r="G288" s="296"/>
      <c r="H288" s="583"/>
      <c r="I288" s="585"/>
      <c r="J288" s="584"/>
    </row>
    <row r="289" spans="1:10" ht="13.5" hidden="1" thickBot="1">
      <c r="A289" s="410"/>
      <c r="B289" s="526">
        <v>3143</v>
      </c>
      <c r="C289" s="24" t="s">
        <v>58</v>
      </c>
      <c r="D289" s="296"/>
      <c r="E289" s="296"/>
      <c r="F289" s="296"/>
      <c r="G289" s="296"/>
      <c r="H289" s="583"/>
      <c r="I289" s="585"/>
      <c r="J289" s="584"/>
    </row>
    <row r="290" spans="1:10" ht="13.5" hidden="1" thickBot="1">
      <c r="A290" s="410"/>
      <c r="B290" s="526">
        <v>3200</v>
      </c>
      <c r="C290" s="24" t="s">
        <v>59</v>
      </c>
      <c r="D290" s="296">
        <f>SUM(D291:D293)</f>
        <v>0</v>
      </c>
      <c r="E290" s="296">
        <f>SUM(E291:E293)</f>
        <v>7</v>
      </c>
      <c r="F290" s="296">
        <f>SUM(F291:F293)</f>
        <v>0</v>
      </c>
      <c r="G290" s="296">
        <f>SUM(G291:G293)</f>
        <v>0</v>
      </c>
      <c r="H290" s="583"/>
      <c r="I290" s="585"/>
      <c r="J290" s="584"/>
    </row>
    <row r="291" spans="1:10" ht="13.5" hidden="1" thickBot="1">
      <c r="A291" s="410"/>
      <c r="B291" s="526">
        <v>3210</v>
      </c>
      <c r="C291" s="24" t="s">
        <v>60</v>
      </c>
      <c r="D291" s="287">
        <f>індив!D292</f>
        <v>0</v>
      </c>
      <c r="E291" s="287"/>
      <c r="F291" s="287">
        <f>індив!H292</f>
        <v>0</v>
      </c>
      <c r="G291" s="296"/>
      <c r="H291" s="583"/>
      <c r="I291" s="585"/>
      <c r="J291" s="584"/>
    </row>
    <row r="292" spans="1:10" ht="13.5" hidden="1" thickBot="1">
      <c r="A292" s="410"/>
      <c r="B292" s="526">
        <v>3220</v>
      </c>
      <c r="C292" s="24" t="s">
        <v>61</v>
      </c>
      <c r="D292" s="287">
        <f>індив!C388</f>
        <v>0</v>
      </c>
      <c r="E292" s="287">
        <f>індив!H388</f>
        <v>7</v>
      </c>
      <c r="F292" s="287">
        <f>індив!L388</f>
        <v>0</v>
      </c>
      <c r="G292" s="296"/>
      <c r="H292" s="583"/>
      <c r="I292" s="585"/>
      <c r="J292" s="584"/>
    </row>
    <row r="293" spans="1:10" ht="13.5" hidden="1" thickBot="1">
      <c r="A293" s="410"/>
      <c r="B293" s="526">
        <v>3240</v>
      </c>
      <c r="C293" s="24" t="s">
        <v>62</v>
      </c>
      <c r="D293" s="287">
        <f>індив!D294</f>
        <v>0</v>
      </c>
      <c r="E293" s="287"/>
      <c r="F293" s="287">
        <f>індив!H294</f>
        <v>0</v>
      </c>
      <c r="G293" s="296"/>
      <c r="H293" s="583"/>
      <c r="I293" s="585"/>
      <c r="J293" s="584"/>
    </row>
    <row r="294" spans="1:10" ht="13.5" thickBot="1">
      <c r="A294" s="410"/>
      <c r="B294" s="526"/>
      <c r="C294" s="24"/>
      <c r="D294" s="287"/>
      <c r="E294" s="287"/>
      <c r="F294" s="287"/>
      <c r="G294" s="296"/>
      <c r="H294" s="336"/>
      <c r="I294" s="335"/>
      <c r="J294" s="311"/>
    </row>
    <row r="295" spans="1:10" ht="16.5" thickBot="1">
      <c r="A295" s="410"/>
      <c r="B295" s="526"/>
      <c r="C295" s="22" t="str">
        <f>C73</f>
        <v>Підпрограма  2</v>
      </c>
      <c r="D295" s="296">
        <f>D296+D327</f>
        <v>0</v>
      </c>
      <c r="E295" s="296">
        <f>E296+E327</f>
        <v>0</v>
      </c>
      <c r="F295" s="296">
        <f>F296+F327</f>
        <v>0</v>
      </c>
      <c r="G295" s="296">
        <f>G296+G327</f>
        <v>0</v>
      </c>
      <c r="H295" s="576"/>
      <c r="I295" s="578"/>
      <c r="J295" s="577"/>
    </row>
    <row r="296" spans="1:10" ht="13.5" hidden="1" thickBot="1">
      <c r="A296" s="410"/>
      <c r="B296" s="526">
        <v>2000</v>
      </c>
      <c r="C296" s="24" t="s">
        <v>15</v>
      </c>
      <c r="D296" s="296">
        <f>D297+D302+D318+D321+D325+D326</f>
        <v>0</v>
      </c>
      <c r="E296" s="296">
        <f>E297+E302+E318+E321+E325+E326</f>
        <v>0</v>
      </c>
      <c r="F296" s="296">
        <f>F297+F302+F318+F321+F325+F326</f>
        <v>0</v>
      </c>
      <c r="G296" s="296">
        <f>G297+G302+G318+G321+G325+G326</f>
        <v>0</v>
      </c>
      <c r="H296" s="583"/>
      <c r="I296" s="585"/>
      <c r="J296" s="584"/>
    </row>
    <row r="297" spans="1:10" ht="13.5" hidden="1" thickBot="1">
      <c r="A297" s="410"/>
      <c r="B297" s="526">
        <v>2100</v>
      </c>
      <c r="C297" s="24" t="s">
        <v>16</v>
      </c>
      <c r="D297" s="296">
        <f>D298+D301</f>
        <v>0</v>
      </c>
      <c r="E297" s="296">
        <f>E298+E301</f>
        <v>0</v>
      </c>
      <c r="F297" s="296">
        <f>F298+F301</f>
        <v>0</v>
      </c>
      <c r="G297" s="296">
        <f>G298+G301</f>
        <v>0</v>
      </c>
      <c r="H297" s="583"/>
      <c r="I297" s="585"/>
      <c r="J297" s="584"/>
    </row>
    <row r="298" spans="1:10" ht="13.5" hidden="1" thickBot="1">
      <c r="A298" s="410"/>
      <c r="B298" s="526">
        <v>2110</v>
      </c>
      <c r="C298" s="24" t="s">
        <v>17</v>
      </c>
      <c r="D298" s="296">
        <f>SUM(D299:D300)</f>
        <v>0</v>
      </c>
      <c r="E298" s="296">
        <f>SUM(E299:E300)</f>
        <v>0</v>
      </c>
      <c r="F298" s="296">
        <f>SUM(F299:F300)</f>
        <v>0</v>
      </c>
      <c r="G298" s="296">
        <f>SUM(G299:G300)</f>
        <v>0</v>
      </c>
      <c r="H298" s="583"/>
      <c r="I298" s="585"/>
      <c r="J298" s="584"/>
    </row>
    <row r="299" spans="1:10" ht="13.5" hidden="1" thickBot="1">
      <c r="A299" s="410"/>
      <c r="B299" s="526">
        <v>2111</v>
      </c>
      <c r="C299" s="24" t="s">
        <v>18</v>
      </c>
      <c r="D299" s="287">
        <f>індив!D299</f>
        <v>0</v>
      </c>
      <c r="E299" s="287"/>
      <c r="F299" s="287">
        <f>індив!H299</f>
        <v>0</v>
      </c>
      <c r="G299" s="296"/>
      <c r="H299" s="583"/>
      <c r="I299" s="585"/>
      <c r="J299" s="584"/>
    </row>
    <row r="300" spans="1:10" ht="13.5" hidden="1" thickBot="1">
      <c r="A300" s="410"/>
      <c r="B300" s="526">
        <v>2112</v>
      </c>
      <c r="C300" s="24" t="s">
        <v>19</v>
      </c>
      <c r="D300" s="287">
        <f>індив!D395</f>
        <v>0</v>
      </c>
      <c r="E300" s="287">
        <f>індив!H395</f>
        <v>0</v>
      </c>
      <c r="F300" s="287">
        <f>індив!L395</f>
        <v>0</v>
      </c>
      <c r="G300" s="296"/>
      <c r="H300" s="583"/>
      <c r="I300" s="585"/>
      <c r="J300" s="584"/>
    </row>
    <row r="301" spans="1:10" ht="13.5" hidden="1" thickBot="1">
      <c r="A301" s="410"/>
      <c r="B301" s="526">
        <v>2120</v>
      </c>
      <c r="C301" s="24" t="s">
        <v>20</v>
      </c>
      <c r="D301" s="287">
        <f>індив!D301</f>
        <v>0</v>
      </c>
      <c r="E301" s="287"/>
      <c r="F301" s="287">
        <f>індив!H301</f>
        <v>0</v>
      </c>
      <c r="G301" s="296"/>
      <c r="H301" s="583"/>
      <c r="I301" s="585"/>
      <c r="J301" s="584"/>
    </row>
    <row r="302" spans="1:10" ht="13.5" hidden="1" thickBot="1">
      <c r="A302" s="410"/>
      <c r="B302" s="526">
        <v>2200</v>
      </c>
      <c r="C302" s="24" t="s">
        <v>21</v>
      </c>
      <c r="D302" s="296">
        <f>SUM(D303:D309)+D315</f>
        <v>0</v>
      </c>
      <c r="E302" s="296">
        <f>SUM(E303:E309)+E315</f>
        <v>0</v>
      </c>
      <c r="F302" s="296">
        <f>SUM(F303:F309)+F315</f>
        <v>0</v>
      </c>
      <c r="G302" s="296">
        <f>SUM(G303:G309)+G315</f>
        <v>0</v>
      </c>
      <c r="H302" s="583"/>
      <c r="I302" s="585"/>
      <c r="J302" s="584"/>
    </row>
    <row r="303" spans="1:10" ht="13.5" hidden="1" thickBot="1">
      <c r="A303" s="410"/>
      <c r="B303" s="526">
        <v>2210</v>
      </c>
      <c r="C303" s="24" t="s">
        <v>22</v>
      </c>
      <c r="D303" s="287">
        <f>індив!D303</f>
        <v>0</v>
      </c>
      <c r="E303" s="287"/>
      <c r="F303" s="287">
        <f>індив!H303</f>
        <v>0</v>
      </c>
      <c r="G303" s="296"/>
      <c r="H303" s="583"/>
      <c r="I303" s="585"/>
      <c r="J303" s="584"/>
    </row>
    <row r="304" spans="1:10" ht="13.5" hidden="1" thickBot="1">
      <c r="A304" s="410"/>
      <c r="B304" s="526">
        <v>2220</v>
      </c>
      <c r="C304" s="24" t="s">
        <v>23</v>
      </c>
      <c r="D304" s="287">
        <f>індив!D304</f>
        <v>0</v>
      </c>
      <c r="E304" s="287"/>
      <c r="F304" s="287">
        <f>індив!H304</f>
        <v>0</v>
      </c>
      <c r="G304" s="296"/>
      <c r="H304" s="583"/>
      <c r="I304" s="585"/>
      <c r="J304" s="584"/>
    </row>
    <row r="305" spans="1:10" ht="13.5" hidden="1" thickBot="1">
      <c r="A305" s="410"/>
      <c r="B305" s="526">
        <v>2230</v>
      </c>
      <c r="C305" s="24" t="s">
        <v>24</v>
      </c>
      <c r="D305" s="287">
        <f>індив!D305</f>
        <v>0</v>
      </c>
      <c r="E305" s="287"/>
      <c r="F305" s="287">
        <f>індив!H305</f>
        <v>0</v>
      </c>
      <c r="G305" s="296"/>
      <c r="H305" s="583"/>
      <c r="I305" s="585"/>
      <c r="J305" s="584"/>
    </row>
    <row r="306" spans="1:10" ht="13.5" hidden="1" thickBot="1">
      <c r="A306" s="410"/>
      <c r="B306" s="526">
        <v>2240</v>
      </c>
      <c r="C306" s="24" t="s">
        <v>25</v>
      </c>
      <c r="D306" s="287">
        <f>індив!D306</f>
        <v>0</v>
      </c>
      <c r="E306" s="287"/>
      <c r="F306" s="287">
        <f>індив!H306</f>
        <v>0</v>
      </c>
      <c r="G306" s="296"/>
      <c r="H306" s="583"/>
      <c r="I306" s="585"/>
      <c r="J306" s="584"/>
    </row>
    <row r="307" spans="1:10" ht="13.5" hidden="1" thickBot="1">
      <c r="A307" s="410"/>
      <c r="B307" s="526">
        <v>2250</v>
      </c>
      <c r="C307" s="25" t="s">
        <v>26</v>
      </c>
      <c r="D307" s="287">
        <f>індив!D307</f>
        <v>0</v>
      </c>
      <c r="E307" s="287"/>
      <c r="F307" s="287">
        <f>індив!H307</f>
        <v>0</v>
      </c>
      <c r="G307" s="296"/>
      <c r="H307" s="583"/>
      <c r="I307" s="585"/>
      <c r="J307" s="584"/>
    </row>
    <row r="308" spans="1:10" ht="13.5" hidden="1" thickBot="1">
      <c r="A308" s="410"/>
      <c r="B308" s="526">
        <v>2260</v>
      </c>
      <c r="C308" s="25" t="s">
        <v>27</v>
      </c>
      <c r="D308" s="296"/>
      <c r="E308" s="296"/>
      <c r="F308" s="296"/>
      <c r="G308" s="296"/>
      <c r="H308" s="583"/>
      <c r="I308" s="585"/>
      <c r="J308" s="584"/>
    </row>
    <row r="309" spans="1:10" ht="13.5" hidden="1" thickBot="1">
      <c r="A309" s="410"/>
      <c r="B309" s="526">
        <v>2270</v>
      </c>
      <c r="C309" s="24" t="s">
        <v>28</v>
      </c>
      <c r="D309" s="296">
        <f>SUM(D310:D314)</f>
        <v>0</v>
      </c>
      <c r="E309" s="296">
        <f>SUM(E310:E314)</f>
        <v>0</v>
      </c>
      <c r="F309" s="296">
        <f>SUM(F310:F314)</f>
        <v>0</v>
      </c>
      <c r="G309" s="296">
        <f>SUM(G310:G314)</f>
        <v>0</v>
      </c>
      <c r="H309" s="583"/>
      <c r="I309" s="585"/>
      <c r="J309" s="584"/>
    </row>
    <row r="310" spans="1:10" ht="13.5" hidden="1" thickBot="1">
      <c r="A310" s="410"/>
      <c r="B310" s="526">
        <v>2271</v>
      </c>
      <c r="C310" s="24" t="s">
        <v>29</v>
      </c>
      <c r="D310" s="287">
        <f>індив!D310</f>
        <v>0</v>
      </c>
      <c r="E310" s="287"/>
      <c r="F310" s="287">
        <f>індив!H310</f>
        <v>0</v>
      </c>
      <c r="G310" s="296"/>
      <c r="H310" s="583"/>
      <c r="I310" s="585"/>
      <c r="J310" s="584"/>
    </row>
    <row r="311" spans="1:10" ht="13.5" hidden="1" thickBot="1">
      <c r="A311" s="410"/>
      <c r="B311" s="526">
        <v>2272</v>
      </c>
      <c r="C311" s="24" t="s">
        <v>30</v>
      </c>
      <c r="D311" s="287">
        <f>індив!D311</f>
        <v>0</v>
      </c>
      <c r="E311" s="287"/>
      <c r="F311" s="287">
        <f>індив!H311</f>
        <v>0</v>
      </c>
      <c r="G311" s="296"/>
      <c r="H311" s="583"/>
      <c r="I311" s="585"/>
      <c r="J311" s="584"/>
    </row>
    <row r="312" spans="1:10" ht="13.5" hidden="1" thickBot="1">
      <c r="A312" s="410"/>
      <c r="B312" s="526">
        <v>2273</v>
      </c>
      <c r="C312" s="24" t="s">
        <v>31</v>
      </c>
      <c r="D312" s="287">
        <f>індив!D312</f>
        <v>0</v>
      </c>
      <c r="E312" s="287"/>
      <c r="F312" s="287">
        <f>індив!H312</f>
        <v>0</v>
      </c>
      <c r="G312" s="296"/>
      <c r="H312" s="583"/>
      <c r="I312" s="585"/>
      <c r="J312" s="584"/>
    </row>
    <row r="313" spans="1:10" ht="13.5" hidden="1" thickBot="1">
      <c r="A313" s="410"/>
      <c r="B313" s="526">
        <v>2274</v>
      </c>
      <c r="C313" s="24" t="s">
        <v>32</v>
      </c>
      <c r="D313" s="287">
        <f>індив!D313</f>
        <v>0</v>
      </c>
      <c r="E313" s="287"/>
      <c r="F313" s="287">
        <f>індив!H313</f>
        <v>0</v>
      </c>
      <c r="G313" s="296"/>
      <c r="H313" s="583"/>
      <c r="I313" s="585"/>
      <c r="J313" s="584"/>
    </row>
    <row r="314" spans="1:10" ht="13.5" hidden="1" thickBot="1">
      <c r="A314" s="410"/>
      <c r="B314" s="526">
        <v>2275</v>
      </c>
      <c r="C314" s="24" t="s">
        <v>33</v>
      </c>
      <c r="D314" s="287">
        <f>індив!D314</f>
        <v>0</v>
      </c>
      <c r="E314" s="287"/>
      <c r="F314" s="287">
        <f>індив!H314</f>
        <v>0</v>
      </c>
      <c r="G314" s="296"/>
      <c r="H314" s="583"/>
      <c r="I314" s="585"/>
      <c r="J314" s="584"/>
    </row>
    <row r="315" spans="1:10" ht="13.5" hidden="1" thickBot="1">
      <c r="A315" s="410"/>
      <c r="B315" s="526">
        <v>2280</v>
      </c>
      <c r="C315" s="24" t="s">
        <v>34</v>
      </c>
      <c r="D315" s="287">
        <f>індив!D315</f>
        <v>0</v>
      </c>
      <c r="E315" s="287"/>
      <c r="F315" s="287">
        <f>індив!H315</f>
        <v>0</v>
      </c>
      <c r="G315" s="296">
        <f>SUM(G316:G317)</f>
        <v>0</v>
      </c>
      <c r="H315" s="583"/>
      <c r="I315" s="585"/>
      <c r="J315" s="584"/>
    </row>
    <row r="316" spans="1:10" ht="23.25" hidden="1" thickBot="1">
      <c r="A316" s="410"/>
      <c r="B316" s="526">
        <v>2281</v>
      </c>
      <c r="C316" s="24" t="s">
        <v>35</v>
      </c>
      <c r="D316" s="296"/>
      <c r="E316" s="296"/>
      <c r="F316" s="296"/>
      <c r="G316" s="296"/>
      <c r="H316" s="583"/>
      <c r="I316" s="585"/>
      <c r="J316" s="584"/>
    </row>
    <row r="317" spans="1:10" ht="23.25" hidden="1" thickBot="1">
      <c r="A317" s="410"/>
      <c r="B317" s="526">
        <v>2282</v>
      </c>
      <c r="C317" s="24" t="s">
        <v>36</v>
      </c>
      <c r="D317" s="296"/>
      <c r="E317" s="296"/>
      <c r="F317" s="296"/>
      <c r="G317" s="296"/>
      <c r="H317" s="583"/>
      <c r="I317" s="585"/>
      <c r="J317" s="584"/>
    </row>
    <row r="318" spans="1:10" ht="13.5" hidden="1" thickBot="1">
      <c r="A318" s="410"/>
      <c r="B318" s="526">
        <v>2600</v>
      </c>
      <c r="C318" s="25" t="s">
        <v>37</v>
      </c>
      <c r="D318" s="296">
        <f>SUM(D319:D320)</f>
        <v>0</v>
      </c>
      <c r="E318" s="296">
        <f>SUM(E319:E320)</f>
        <v>0</v>
      </c>
      <c r="F318" s="296">
        <f>SUM(F319:F320)</f>
        <v>0</v>
      </c>
      <c r="G318" s="296">
        <f>SUM(G319:G320)</f>
        <v>0</v>
      </c>
      <c r="H318" s="583"/>
      <c r="I318" s="585"/>
      <c r="J318" s="584"/>
    </row>
    <row r="319" spans="1:10" ht="13.5" hidden="1" thickBot="1">
      <c r="A319" s="410"/>
      <c r="B319" s="526">
        <v>2610</v>
      </c>
      <c r="C319" s="25" t="s">
        <v>38</v>
      </c>
      <c r="D319" s="287">
        <f>індив!D319</f>
        <v>0</v>
      </c>
      <c r="E319" s="287"/>
      <c r="F319" s="287">
        <f>індив!H319</f>
        <v>0</v>
      </c>
      <c r="G319" s="296"/>
      <c r="H319" s="583"/>
      <c r="I319" s="585"/>
      <c r="J319" s="584"/>
    </row>
    <row r="320" spans="1:10" ht="13.5" hidden="1" thickBot="1">
      <c r="A320" s="410"/>
      <c r="B320" s="526">
        <v>2620</v>
      </c>
      <c r="C320" s="25" t="s">
        <v>39</v>
      </c>
      <c r="D320" s="287">
        <f>індив!D320</f>
        <v>0</v>
      </c>
      <c r="E320" s="287"/>
      <c r="F320" s="287">
        <f>індив!H320</f>
        <v>0</v>
      </c>
      <c r="G320" s="296"/>
      <c r="H320" s="583"/>
      <c r="I320" s="585"/>
      <c r="J320" s="584"/>
    </row>
    <row r="321" spans="1:10" ht="13.5" hidden="1" thickBot="1">
      <c r="A321" s="410"/>
      <c r="B321" s="526">
        <v>2700</v>
      </c>
      <c r="C321" s="25" t="s">
        <v>40</v>
      </c>
      <c r="D321" s="296">
        <f>SUM(D322:D324)</f>
        <v>0</v>
      </c>
      <c r="E321" s="296">
        <f>SUM(E322:E324)</f>
        <v>0</v>
      </c>
      <c r="F321" s="296">
        <f>SUM(F322:F324)</f>
        <v>0</v>
      </c>
      <c r="G321" s="296">
        <f>SUM(G322:G324)</f>
        <v>0</v>
      </c>
      <c r="H321" s="583"/>
      <c r="I321" s="585"/>
      <c r="J321" s="584"/>
    </row>
    <row r="322" spans="1:10" ht="13.5" hidden="1" thickBot="1">
      <c r="A322" s="410"/>
      <c r="B322" s="526">
        <v>2710</v>
      </c>
      <c r="C322" s="25" t="s">
        <v>41</v>
      </c>
      <c r="D322" s="287">
        <f>індив!D322</f>
        <v>0</v>
      </c>
      <c r="E322" s="287"/>
      <c r="F322" s="287">
        <f>індив!H322</f>
        <v>0</v>
      </c>
      <c r="G322" s="296"/>
      <c r="H322" s="583"/>
      <c r="I322" s="585"/>
      <c r="J322" s="584"/>
    </row>
    <row r="323" spans="1:10" ht="13.5" hidden="1" thickBot="1">
      <c r="A323" s="410"/>
      <c r="B323" s="526">
        <v>2720</v>
      </c>
      <c r="C323" s="25" t="s">
        <v>42</v>
      </c>
      <c r="D323" s="287">
        <f>індив!C418</f>
        <v>0</v>
      </c>
      <c r="E323" s="287">
        <f>індив!H418</f>
        <v>0</v>
      </c>
      <c r="F323" s="287">
        <f>індив!L418</f>
        <v>0</v>
      </c>
      <c r="G323" s="296"/>
      <c r="H323" s="583"/>
      <c r="I323" s="585"/>
      <c r="J323" s="584"/>
    </row>
    <row r="324" spans="1:10" ht="13.5" hidden="1" thickBot="1">
      <c r="A324" s="410"/>
      <c r="B324" s="526">
        <v>2730</v>
      </c>
      <c r="C324" s="25" t="s">
        <v>43</v>
      </c>
      <c r="D324" s="287">
        <f>індив!D324</f>
        <v>0</v>
      </c>
      <c r="E324" s="287"/>
      <c r="F324" s="287">
        <f>індив!H324</f>
        <v>0</v>
      </c>
      <c r="G324" s="296"/>
      <c r="H324" s="583"/>
      <c r="I324" s="585"/>
      <c r="J324" s="584"/>
    </row>
    <row r="325" spans="1:10" ht="13.5" hidden="1" thickBot="1">
      <c r="A325" s="410"/>
      <c r="B325" s="526">
        <v>2800</v>
      </c>
      <c r="C325" s="25" t="s">
        <v>44</v>
      </c>
      <c r="D325" s="287">
        <f>індив!D325</f>
        <v>0</v>
      </c>
      <c r="E325" s="287"/>
      <c r="F325" s="287">
        <f>індив!H325</f>
        <v>0</v>
      </c>
      <c r="G325" s="296"/>
      <c r="H325" s="583"/>
      <c r="I325" s="585"/>
      <c r="J325" s="584"/>
    </row>
    <row r="326" spans="1:10" ht="13.5" hidden="1" thickBot="1">
      <c r="A326" s="410"/>
      <c r="B326" s="526">
        <v>2900</v>
      </c>
      <c r="C326" s="25" t="s">
        <v>45</v>
      </c>
      <c r="D326" s="287">
        <f>індив!D326</f>
        <v>0</v>
      </c>
      <c r="E326" s="287"/>
      <c r="F326" s="287">
        <f>індив!H326</f>
        <v>0</v>
      </c>
      <c r="G326" s="296"/>
      <c r="H326" s="583"/>
      <c r="I326" s="585"/>
      <c r="J326" s="584"/>
    </row>
    <row r="327" spans="1:10" ht="13.5" hidden="1" thickBot="1">
      <c r="A327" s="410"/>
      <c r="B327" s="526">
        <v>3000</v>
      </c>
      <c r="C327" s="24" t="s">
        <v>46</v>
      </c>
      <c r="D327" s="296">
        <f>D328+D340</f>
        <v>0</v>
      </c>
      <c r="E327" s="296">
        <f>E328+E340</f>
        <v>0</v>
      </c>
      <c r="F327" s="296">
        <f>F328+F340</f>
        <v>0</v>
      </c>
      <c r="G327" s="296">
        <f>G328+G340</f>
        <v>0</v>
      </c>
      <c r="H327" s="583"/>
      <c r="I327" s="585"/>
      <c r="J327" s="584"/>
    </row>
    <row r="328" spans="1:10" ht="13.5" hidden="1" thickBot="1">
      <c r="A328" s="410"/>
      <c r="B328" s="526">
        <v>3100</v>
      </c>
      <c r="C328" s="24" t="s">
        <v>47</v>
      </c>
      <c r="D328" s="296">
        <f>D329+D330+D333+D336</f>
        <v>0</v>
      </c>
      <c r="E328" s="296">
        <f>E329+E330+E333+E336</f>
        <v>0</v>
      </c>
      <c r="F328" s="296">
        <f>F329+F330+F333+F336</f>
        <v>0</v>
      </c>
      <c r="G328" s="296">
        <f>G329+G330+G333+G336</f>
        <v>0</v>
      </c>
      <c r="H328" s="583"/>
      <c r="I328" s="585"/>
      <c r="J328" s="584"/>
    </row>
    <row r="329" spans="1:10" ht="13.5" hidden="1" thickBot="1">
      <c r="A329" s="410"/>
      <c r="B329" s="526">
        <v>3110</v>
      </c>
      <c r="C329" s="24" t="s">
        <v>48</v>
      </c>
      <c r="D329" s="287">
        <f>індив!D329</f>
        <v>0</v>
      </c>
      <c r="E329" s="287"/>
      <c r="F329" s="287">
        <f>індив!H329</f>
        <v>0</v>
      </c>
      <c r="G329" s="296"/>
      <c r="H329" s="583"/>
      <c r="I329" s="585"/>
      <c r="J329" s="584"/>
    </row>
    <row r="330" spans="1:10" ht="13.5" hidden="1" thickBot="1">
      <c r="A330" s="410"/>
      <c r="B330" s="526">
        <v>3120</v>
      </c>
      <c r="C330" s="24" t="s">
        <v>49</v>
      </c>
      <c r="D330" s="287">
        <f>індив!D330</f>
        <v>0</v>
      </c>
      <c r="E330" s="287"/>
      <c r="F330" s="287">
        <f>індив!H330</f>
        <v>0</v>
      </c>
      <c r="G330" s="296">
        <f>SUM(G331:G332)</f>
        <v>0</v>
      </c>
      <c r="H330" s="583"/>
      <c r="I330" s="585"/>
      <c r="J330" s="584"/>
    </row>
    <row r="331" spans="1:10" ht="13.5" hidden="1" thickBot="1">
      <c r="A331" s="410"/>
      <c r="B331" s="526">
        <v>3121</v>
      </c>
      <c r="C331" s="24" t="s">
        <v>50</v>
      </c>
      <c r="D331" s="296"/>
      <c r="E331" s="296"/>
      <c r="F331" s="296"/>
      <c r="G331" s="296"/>
      <c r="H331" s="583"/>
      <c r="I331" s="585"/>
      <c r="J331" s="584"/>
    </row>
    <row r="332" spans="1:10" ht="13.5" hidden="1" thickBot="1">
      <c r="A332" s="410"/>
      <c r="B332" s="526">
        <v>3122</v>
      </c>
      <c r="C332" s="24" t="s">
        <v>51</v>
      </c>
      <c r="D332" s="287">
        <f>індив!D332</f>
        <v>0</v>
      </c>
      <c r="E332" s="287"/>
      <c r="F332" s="287">
        <f>індив!H332</f>
        <v>0</v>
      </c>
      <c r="G332" s="296"/>
      <c r="H332" s="583"/>
      <c r="I332" s="585"/>
      <c r="J332" s="584"/>
    </row>
    <row r="333" spans="1:10" ht="13.5" hidden="1" thickBot="1">
      <c r="A333" s="410"/>
      <c r="B333" s="526">
        <v>3130</v>
      </c>
      <c r="C333" s="24" t="s">
        <v>52</v>
      </c>
      <c r="D333" s="296">
        <f>SUM(D334:D335)</f>
        <v>0</v>
      </c>
      <c r="E333" s="296">
        <f>SUM(E334:E335)</f>
        <v>0</v>
      </c>
      <c r="F333" s="296">
        <f>SUM(F334:F335)</f>
        <v>0</v>
      </c>
      <c r="G333" s="296">
        <f>SUM(G334:G335)</f>
        <v>0</v>
      </c>
      <c r="H333" s="583"/>
      <c r="I333" s="585"/>
      <c r="J333" s="584"/>
    </row>
    <row r="334" spans="1:10" ht="13.5" hidden="1" thickBot="1">
      <c r="A334" s="410"/>
      <c r="B334" s="526">
        <v>3131</v>
      </c>
      <c r="C334" s="24" t="s">
        <v>53</v>
      </c>
      <c r="D334" s="296"/>
      <c r="E334" s="296"/>
      <c r="F334" s="296"/>
      <c r="G334" s="296"/>
      <c r="H334" s="583"/>
      <c r="I334" s="585"/>
      <c r="J334" s="584"/>
    </row>
    <row r="335" spans="1:10" ht="13.5" hidden="1" thickBot="1">
      <c r="A335" s="410"/>
      <c r="B335" s="526">
        <v>3132</v>
      </c>
      <c r="C335" s="24" t="s">
        <v>54</v>
      </c>
      <c r="D335" s="287">
        <f>індив!D335</f>
        <v>0</v>
      </c>
      <c r="E335" s="287"/>
      <c r="F335" s="287">
        <f>індив!H335</f>
        <v>0</v>
      </c>
      <c r="G335" s="296"/>
      <c r="H335" s="583"/>
      <c r="I335" s="585"/>
      <c r="J335" s="584"/>
    </row>
    <row r="336" spans="1:10" ht="13.5" hidden="1" thickBot="1">
      <c r="A336" s="410"/>
      <c r="B336" s="526">
        <v>3140</v>
      </c>
      <c r="C336" s="24" t="s">
        <v>55</v>
      </c>
      <c r="D336" s="296">
        <f>SUM(D337:D339)</f>
        <v>0</v>
      </c>
      <c r="E336" s="296">
        <f>SUM(E337:E339)</f>
        <v>0</v>
      </c>
      <c r="F336" s="296">
        <f>SUM(F337:F339)</f>
        <v>0</v>
      </c>
      <c r="G336" s="296">
        <f>SUM(G337:G339)</f>
        <v>0</v>
      </c>
      <c r="H336" s="583"/>
      <c r="I336" s="585"/>
      <c r="J336" s="584"/>
    </row>
    <row r="337" spans="1:10" ht="13.5" hidden="1" thickBot="1">
      <c r="A337" s="410"/>
      <c r="B337" s="526">
        <v>3141</v>
      </c>
      <c r="C337" s="24" t="s">
        <v>56</v>
      </c>
      <c r="D337" s="296"/>
      <c r="E337" s="296"/>
      <c r="F337" s="296"/>
      <c r="G337" s="296"/>
      <c r="H337" s="583"/>
      <c r="I337" s="585"/>
      <c r="J337" s="584"/>
    </row>
    <row r="338" spans="1:10" ht="13.5" hidden="1" thickBot="1">
      <c r="A338" s="410"/>
      <c r="B338" s="526">
        <v>3142</v>
      </c>
      <c r="C338" s="24" t="s">
        <v>57</v>
      </c>
      <c r="D338" s="287">
        <f>індив!D338</f>
        <v>0</v>
      </c>
      <c r="E338" s="287"/>
      <c r="F338" s="287">
        <f>індив!H338</f>
        <v>0</v>
      </c>
      <c r="G338" s="296"/>
      <c r="H338" s="583"/>
      <c r="I338" s="585"/>
      <c r="J338" s="584"/>
    </row>
    <row r="339" spans="1:10" ht="13.5" hidden="1" thickBot="1">
      <c r="A339" s="410"/>
      <c r="B339" s="526">
        <v>3143</v>
      </c>
      <c r="C339" s="24" t="s">
        <v>58</v>
      </c>
      <c r="D339" s="296"/>
      <c r="E339" s="296"/>
      <c r="F339" s="296"/>
      <c r="G339" s="296"/>
      <c r="H339" s="583"/>
      <c r="I339" s="585"/>
      <c r="J339" s="584"/>
    </row>
    <row r="340" spans="1:10" ht="13.5" hidden="1" thickBot="1">
      <c r="A340" s="410"/>
      <c r="B340" s="526">
        <v>3200</v>
      </c>
      <c r="C340" s="24" t="s">
        <v>59</v>
      </c>
      <c r="D340" s="296">
        <f>SUM(D341:D343)</f>
        <v>0</v>
      </c>
      <c r="E340" s="296">
        <f>SUM(E341:E343)</f>
        <v>0</v>
      </c>
      <c r="F340" s="296">
        <f>SUM(F341:F343)</f>
        <v>0</v>
      </c>
      <c r="G340" s="296">
        <f>SUM(G341:G343)</f>
        <v>0</v>
      </c>
      <c r="H340" s="583"/>
      <c r="I340" s="585"/>
      <c r="J340" s="584"/>
    </row>
    <row r="341" spans="1:10" ht="13.5" hidden="1" thickBot="1">
      <c r="A341" s="410"/>
      <c r="B341" s="526">
        <v>3210</v>
      </c>
      <c r="C341" s="24" t="s">
        <v>60</v>
      </c>
      <c r="D341" s="287">
        <f>індив!D341</f>
        <v>0</v>
      </c>
      <c r="E341" s="287"/>
      <c r="F341" s="287">
        <f>індив!H341</f>
        <v>0</v>
      </c>
      <c r="G341" s="296"/>
      <c r="H341" s="583"/>
      <c r="I341" s="585"/>
      <c r="J341" s="584"/>
    </row>
    <row r="342" spans="1:10" ht="13.5" hidden="1" thickBot="1">
      <c r="A342" s="410"/>
      <c r="B342" s="526">
        <v>3220</v>
      </c>
      <c r="C342" s="24" t="s">
        <v>61</v>
      </c>
      <c r="D342" s="287">
        <f>індив!C437</f>
        <v>0</v>
      </c>
      <c r="E342" s="287">
        <f>індив!H437</f>
        <v>0</v>
      </c>
      <c r="F342" s="287">
        <f>індив!L437</f>
        <v>0</v>
      </c>
      <c r="G342" s="296"/>
      <c r="H342" s="583"/>
      <c r="I342" s="585"/>
      <c r="J342" s="584"/>
    </row>
    <row r="343" spans="1:10" ht="13.5" hidden="1" thickBot="1">
      <c r="A343" s="410"/>
      <c r="B343" s="526">
        <v>3240</v>
      </c>
      <c r="C343" s="24" t="s">
        <v>62</v>
      </c>
      <c r="D343" s="287">
        <f>індив!D343</f>
        <v>0</v>
      </c>
      <c r="E343" s="287"/>
      <c r="F343" s="287">
        <f>індив!H343</f>
        <v>0</v>
      </c>
      <c r="G343" s="296"/>
      <c r="H343" s="583"/>
      <c r="I343" s="585"/>
      <c r="J343" s="584"/>
    </row>
    <row r="344" spans="1:10" ht="13.5" thickBot="1">
      <c r="A344" s="410"/>
      <c r="B344" s="526"/>
      <c r="C344" s="24"/>
      <c r="D344" s="287"/>
      <c r="E344" s="287"/>
      <c r="F344" s="287"/>
      <c r="G344" s="296"/>
      <c r="H344" s="336"/>
      <c r="I344" s="335"/>
      <c r="J344" s="311"/>
    </row>
    <row r="345" spans="1:10" ht="13.5" thickBot="1">
      <c r="A345" s="70"/>
      <c r="B345" s="153"/>
      <c r="C345" s="527" t="s">
        <v>63</v>
      </c>
      <c r="D345" s="308">
        <f>D295+D245</f>
        <v>0</v>
      </c>
      <c r="E345" s="308">
        <f>E295+E245</f>
        <v>7</v>
      </c>
      <c r="F345" s="308">
        <f>F295+F245</f>
        <v>0</v>
      </c>
      <c r="G345" s="308">
        <f>G295+G245</f>
        <v>0</v>
      </c>
      <c r="H345" s="583"/>
      <c r="I345" s="585"/>
      <c r="J345" s="584"/>
    </row>
    <row r="347" spans="1:22" s="12" customFormat="1" ht="12.75">
      <c r="A347"/>
      <c r="B347"/>
      <c r="C347"/>
      <c r="D347"/>
      <c r="E347"/>
      <c r="F347" s="28"/>
      <c r="G347"/>
      <c r="H347" s="28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s="12" customFormat="1" ht="12.75">
      <c r="A348"/>
      <c r="B348"/>
      <c r="C348"/>
      <c r="D348"/>
      <c r="E348"/>
      <c r="F348" s="28"/>
      <c r="G348"/>
      <c r="H348" s="2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s="12" customFormat="1" ht="17.25" customHeight="1">
      <c r="A349" s="579" t="str">
        <f>A126</f>
        <v>Зміна результативних показників, які характеризують виконання бюджетної програми, у разі передбачення додаткових коштів</v>
      </c>
      <c r="B349" s="579"/>
      <c r="C349" s="579"/>
      <c r="D349" s="579"/>
      <c r="E349" s="579"/>
      <c r="F349" s="579"/>
      <c r="G349" s="579"/>
      <c r="H349" s="579"/>
      <c r="I349" s="579"/>
      <c r="J349" s="579"/>
      <c r="K349" s="579"/>
      <c r="L349" s="579"/>
      <c r="M349" s="579"/>
      <c r="N349" s="579"/>
      <c r="O349" s="579"/>
      <c r="P349"/>
      <c r="Q349"/>
      <c r="R349"/>
      <c r="S349"/>
      <c r="T349"/>
      <c r="U349"/>
      <c r="V349"/>
    </row>
    <row r="350" ht="13.5" thickBot="1">
      <c r="O350" t="s">
        <v>317</v>
      </c>
    </row>
    <row r="351" spans="1:15" ht="19.5" customHeight="1">
      <c r="A351" s="553" t="s">
        <v>158</v>
      </c>
      <c r="B351" s="559" t="s">
        <v>13</v>
      </c>
      <c r="C351" s="560" t="s">
        <v>2</v>
      </c>
      <c r="D351" s="564" t="s">
        <v>66</v>
      </c>
      <c r="E351" s="542" t="s">
        <v>67</v>
      </c>
      <c r="F351" s="569" t="str">
        <f>CONCATENATE(Лист1!A12,"  в межах доведених індикативних прогнозних показників")</f>
        <v>20__ рік
(прогноз)  в межах доведених індикативних прогнозних показників</v>
      </c>
      <c r="G351" s="570"/>
      <c r="H351" s="569" t="str">
        <f>CONCATENATE(Лист1!A12,"  зміни у разі передбачення додаткових коштів")</f>
        <v>20__ рік
(прогноз)  зміни у разі передбачення додаткових коштів</v>
      </c>
      <c r="I351" s="545"/>
      <c r="J351" s="570"/>
      <c r="K351" s="569" t="str">
        <f>CONCATENATE(Лист1!A13,"  в межах доведених індикативних прогнозних показників")</f>
        <v>20__ рік
(прогноз)  в межах доведених індикативних прогнозних показників</v>
      </c>
      <c r="L351" s="570"/>
      <c r="M351" s="569" t="str">
        <f>CONCATENATE(Лист1!A13,"  зміни у разі передбачення додаткових коштів")</f>
        <v>20__ рік
(прогноз)  зміни у разі передбачення додаткових коштів</v>
      </c>
      <c r="N351" s="545"/>
      <c r="O351" s="570"/>
    </row>
    <row r="352" spans="1:15" ht="12.75">
      <c r="A352" s="533"/>
      <c r="B352" s="554"/>
      <c r="C352" s="557"/>
      <c r="D352" s="548"/>
      <c r="E352" s="543"/>
      <c r="F352" s="571"/>
      <c r="G352" s="566"/>
      <c r="H352" s="571"/>
      <c r="I352" s="546"/>
      <c r="J352" s="566"/>
      <c r="K352" s="571"/>
      <c r="L352" s="566"/>
      <c r="M352" s="571"/>
      <c r="N352" s="546"/>
      <c r="O352" s="566"/>
    </row>
    <row r="353" spans="1:15" ht="6" customHeight="1">
      <c r="A353" s="533"/>
      <c r="B353" s="554"/>
      <c r="C353" s="557"/>
      <c r="D353" s="548"/>
      <c r="E353" s="543"/>
      <c r="F353" s="571"/>
      <c r="G353" s="566"/>
      <c r="H353" s="571"/>
      <c r="I353" s="546"/>
      <c r="J353" s="566"/>
      <c r="K353" s="571"/>
      <c r="L353" s="566"/>
      <c r="M353" s="571"/>
      <c r="N353" s="546"/>
      <c r="O353" s="566"/>
    </row>
    <row r="354" spans="1:15" ht="13.5" customHeight="1" hidden="1">
      <c r="A354" s="533"/>
      <c r="B354" s="554"/>
      <c r="C354" s="557"/>
      <c r="D354" s="548"/>
      <c r="E354" s="543"/>
      <c r="F354" s="571"/>
      <c r="G354" s="566"/>
      <c r="H354" s="571"/>
      <c r="I354" s="546"/>
      <c r="J354" s="566"/>
      <c r="K354" s="571"/>
      <c r="L354" s="566"/>
      <c r="M354" s="571"/>
      <c r="N354" s="546"/>
      <c r="O354" s="566"/>
    </row>
    <row r="355" spans="1:15" ht="25.5" customHeight="1">
      <c r="A355" s="533"/>
      <c r="B355" s="554"/>
      <c r="C355" s="557"/>
      <c r="D355" s="548"/>
      <c r="E355" s="543"/>
      <c r="F355" s="571"/>
      <c r="G355" s="566"/>
      <c r="H355" s="571"/>
      <c r="I355" s="546"/>
      <c r="J355" s="566"/>
      <c r="K355" s="571"/>
      <c r="L355" s="566"/>
      <c r="M355" s="571"/>
      <c r="N355" s="546"/>
      <c r="O355" s="566"/>
    </row>
    <row r="356" spans="1:15" ht="13.5" thickBot="1">
      <c r="A356" s="534"/>
      <c r="B356" s="555"/>
      <c r="C356" s="558"/>
      <c r="D356" s="565"/>
      <c r="E356" s="544"/>
      <c r="F356" s="567"/>
      <c r="G356" s="561"/>
      <c r="H356" s="567"/>
      <c r="I356" s="547"/>
      <c r="J356" s="561"/>
      <c r="K356" s="567"/>
      <c r="L356" s="561"/>
      <c r="M356" s="567"/>
      <c r="N356" s="547"/>
      <c r="O356" s="561"/>
    </row>
    <row r="357" spans="1:15" ht="13.5" thickBot="1">
      <c r="A357" s="17" t="s">
        <v>6</v>
      </c>
      <c r="B357" s="17">
        <v>2</v>
      </c>
      <c r="C357" s="17">
        <v>3</v>
      </c>
      <c r="D357" s="17">
        <v>4</v>
      </c>
      <c r="E357" s="17">
        <v>5</v>
      </c>
      <c r="F357" s="576">
        <v>6</v>
      </c>
      <c r="G357" s="577"/>
      <c r="H357" s="576">
        <v>7</v>
      </c>
      <c r="I357" s="578"/>
      <c r="J357" s="577"/>
      <c r="K357" s="576">
        <v>8</v>
      </c>
      <c r="L357" s="577"/>
      <c r="M357" s="576">
        <v>9</v>
      </c>
      <c r="N357" s="578"/>
      <c r="O357" s="577"/>
    </row>
    <row r="358" spans="1:15" ht="19.5" customHeight="1" thickBot="1">
      <c r="A358" s="20"/>
      <c r="B358" s="20"/>
      <c r="C358" s="30" t="str">
        <f>індив!B503</f>
        <v>Підпрограма  1</v>
      </c>
      <c r="D358" s="20"/>
      <c r="E358" s="20"/>
      <c r="F358" s="18"/>
      <c r="G358" s="17"/>
      <c r="H358" s="18"/>
      <c r="I358" s="19"/>
      <c r="J358" s="17"/>
      <c r="K358" s="18"/>
      <c r="L358" s="17"/>
      <c r="M358" s="18"/>
      <c r="N358" s="19"/>
      <c r="O358" s="17"/>
    </row>
    <row r="359" spans="1:15" ht="19.5" customHeight="1" thickBot="1">
      <c r="A359" s="330"/>
      <c r="B359" s="330"/>
      <c r="C359" s="329" t="str">
        <f>індив!B504</f>
        <v>Завдання 1</v>
      </c>
      <c r="D359" s="530"/>
      <c r="E359" s="530"/>
      <c r="F359" s="18"/>
      <c r="G359" s="17"/>
      <c r="H359" s="18"/>
      <c r="I359" s="19"/>
      <c r="J359" s="17"/>
      <c r="K359" s="18"/>
      <c r="L359" s="17"/>
      <c r="M359" s="18"/>
      <c r="N359" s="19"/>
      <c r="O359" s="17"/>
    </row>
    <row r="360" spans="1:15" ht="19.5" customHeight="1" thickBot="1">
      <c r="A360" s="329"/>
      <c r="B360" s="329"/>
      <c r="C360" s="329" t="str">
        <f>індив!B505</f>
        <v>Затрат</v>
      </c>
      <c r="D360" s="506">
        <f>індив!C505</f>
        <v>0</v>
      </c>
      <c r="E360" s="506">
        <f>індив!D505</f>
        <v>0</v>
      </c>
      <c r="F360" s="576"/>
      <c r="G360" s="577"/>
      <c r="H360" s="576"/>
      <c r="I360" s="578"/>
      <c r="J360" s="577"/>
      <c r="K360" s="576"/>
      <c r="L360" s="577"/>
      <c r="M360" s="576"/>
      <c r="N360" s="578"/>
      <c r="O360" s="577"/>
    </row>
    <row r="361" spans="1:15" s="286" customFormat="1" ht="19.5" customHeight="1" thickBot="1">
      <c r="A361" s="506"/>
      <c r="B361" s="506"/>
      <c r="C361" s="506">
        <f>індив!B506</f>
        <v>0</v>
      </c>
      <c r="D361" s="506">
        <f>індив!C506</f>
        <v>0</v>
      </c>
      <c r="E361" s="506">
        <f>індив!D506</f>
        <v>0</v>
      </c>
      <c r="F361" s="583">
        <f>індив!K411</f>
        <v>0</v>
      </c>
      <c r="G361" s="584"/>
      <c r="H361" s="583"/>
      <c r="I361" s="585"/>
      <c r="J361" s="584"/>
      <c r="K361" s="583">
        <f>індив!M411</f>
        <v>0</v>
      </c>
      <c r="L361" s="584"/>
      <c r="M361" s="583"/>
      <c r="N361" s="585"/>
      <c r="O361" s="584"/>
    </row>
    <row r="362" spans="1:15" s="286" customFormat="1" ht="19.5" customHeight="1" hidden="1" thickBot="1">
      <c r="A362" s="506"/>
      <c r="B362" s="506"/>
      <c r="C362" s="506">
        <f>індив!B507</f>
        <v>0</v>
      </c>
      <c r="D362" s="506">
        <f>індив!C507</f>
        <v>0</v>
      </c>
      <c r="E362" s="506">
        <f>індив!D507</f>
        <v>0</v>
      </c>
      <c r="F362" s="583">
        <f>індив!K412</f>
        <v>0</v>
      </c>
      <c r="G362" s="584"/>
      <c r="H362" s="583"/>
      <c r="I362" s="585"/>
      <c r="J362" s="584"/>
      <c r="K362" s="583">
        <f>індив!M412</f>
        <v>0</v>
      </c>
      <c r="L362" s="584"/>
      <c r="M362" s="583"/>
      <c r="N362" s="585"/>
      <c r="O362" s="584"/>
    </row>
    <row r="363" spans="1:15" s="286" customFormat="1" ht="19.5" customHeight="1" hidden="1" thickBot="1">
      <c r="A363" s="506"/>
      <c r="B363" s="506"/>
      <c r="C363" s="506">
        <f>індив!B508</f>
        <v>0</v>
      </c>
      <c r="D363" s="506">
        <f>індив!C508</f>
        <v>0</v>
      </c>
      <c r="E363" s="506">
        <f>індив!D508</f>
        <v>0</v>
      </c>
      <c r="F363" s="583">
        <f>індив!K413</f>
        <v>0</v>
      </c>
      <c r="G363" s="584"/>
      <c r="H363" s="583"/>
      <c r="I363" s="585"/>
      <c r="J363" s="584"/>
      <c r="K363" s="583">
        <f>індив!M413</f>
        <v>0</v>
      </c>
      <c r="L363" s="584"/>
      <c r="M363" s="583"/>
      <c r="N363" s="585"/>
      <c r="O363" s="584"/>
    </row>
    <row r="364" spans="1:15" s="286" customFormat="1" ht="19.5" customHeight="1" hidden="1" thickBot="1">
      <c r="A364" s="506"/>
      <c r="B364" s="506"/>
      <c r="C364" s="506">
        <f>індив!B509</f>
        <v>0</v>
      </c>
      <c r="D364" s="506">
        <f>індив!C509</f>
        <v>0</v>
      </c>
      <c r="E364" s="506">
        <f>індив!D509</f>
        <v>0</v>
      </c>
      <c r="F364" s="583">
        <f>індив!K414</f>
        <v>0</v>
      </c>
      <c r="G364" s="584"/>
      <c r="H364" s="583"/>
      <c r="I364" s="585"/>
      <c r="J364" s="584"/>
      <c r="K364" s="583">
        <f>індив!M414</f>
        <v>0</v>
      </c>
      <c r="L364" s="584"/>
      <c r="M364" s="583"/>
      <c r="N364" s="585"/>
      <c r="O364" s="584"/>
    </row>
    <row r="365" spans="1:15" ht="19.5" customHeight="1" thickBot="1">
      <c r="A365" s="329"/>
      <c r="B365" s="329"/>
      <c r="C365" s="329" t="str">
        <f>індив!B510</f>
        <v>Продукту</v>
      </c>
      <c r="D365" s="506">
        <f>індив!C510</f>
        <v>0</v>
      </c>
      <c r="E365" s="506">
        <f>індив!D510</f>
        <v>0</v>
      </c>
      <c r="F365" s="576"/>
      <c r="G365" s="577"/>
      <c r="H365" s="576"/>
      <c r="I365" s="578"/>
      <c r="J365" s="577"/>
      <c r="K365" s="576"/>
      <c r="L365" s="577"/>
      <c r="M365" s="576"/>
      <c r="N365" s="578"/>
      <c r="O365" s="577"/>
    </row>
    <row r="366" spans="1:15" s="286" customFormat="1" ht="19.5" customHeight="1" thickBot="1">
      <c r="A366" s="506"/>
      <c r="B366" s="506"/>
      <c r="C366" s="506">
        <f>індив!B511</f>
        <v>0</v>
      </c>
      <c r="D366" s="506">
        <f>індив!C511</f>
        <v>0</v>
      </c>
      <c r="E366" s="506">
        <f>індив!D511</f>
        <v>0</v>
      </c>
      <c r="F366" s="583">
        <f>індив!K416</f>
        <v>0</v>
      </c>
      <c r="G366" s="584"/>
      <c r="H366" s="583"/>
      <c r="I366" s="585"/>
      <c r="J366" s="584"/>
      <c r="K366" s="583">
        <f>індив!M416</f>
        <v>0</v>
      </c>
      <c r="L366" s="584"/>
      <c r="M366" s="583"/>
      <c r="N366" s="585"/>
      <c r="O366" s="584"/>
    </row>
    <row r="367" spans="1:15" s="286" customFormat="1" ht="19.5" customHeight="1" hidden="1" thickBot="1">
      <c r="A367" s="506"/>
      <c r="B367" s="506"/>
      <c r="C367" s="506">
        <f>індив!B512</f>
        <v>0</v>
      </c>
      <c r="D367" s="506">
        <f>індив!C512</f>
        <v>0</v>
      </c>
      <c r="E367" s="506">
        <f>індив!D512</f>
        <v>0</v>
      </c>
      <c r="F367" s="583">
        <f>індив!K417</f>
        <v>0</v>
      </c>
      <c r="G367" s="584"/>
      <c r="H367" s="583"/>
      <c r="I367" s="585"/>
      <c r="J367" s="584"/>
      <c r="K367" s="583">
        <f>індив!M417</f>
        <v>0</v>
      </c>
      <c r="L367" s="584"/>
      <c r="M367" s="583"/>
      <c r="N367" s="585"/>
      <c r="O367" s="584"/>
    </row>
    <row r="368" spans="1:15" s="286" customFormat="1" ht="19.5" customHeight="1" hidden="1" thickBot="1">
      <c r="A368" s="506"/>
      <c r="B368" s="506"/>
      <c r="C368" s="506">
        <f>індив!B513</f>
        <v>0</v>
      </c>
      <c r="D368" s="506">
        <f>індив!C513</f>
        <v>0</v>
      </c>
      <c r="E368" s="506">
        <f>індив!D513</f>
        <v>0</v>
      </c>
      <c r="F368" s="583">
        <f>індив!K418</f>
        <v>0</v>
      </c>
      <c r="G368" s="584"/>
      <c r="H368" s="583"/>
      <c r="I368" s="585"/>
      <c r="J368" s="584"/>
      <c r="K368" s="583">
        <f>індив!M418</f>
        <v>0</v>
      </c>
      <c r="L368" s="584"/>
      <c r="M368" s="583"/>
      <c r="N368" s="585"/>
      <c r="O368" s="584"/>
    </row>
    <row r="369" spans="1:15" s="286" customFormat="1" ht="19.5" customHeight="1" hidden="1" thickBot="1">
      <c r="A369" s="506"/>
      <c r="B369" s="506"/>
      <c r="C369" s="506">
        <f>індив!B514</f>
        <v>0</v>
      </c>
      <c r="D369" s="506">
        <f>індив!C514</f>
        <v>0</v>
      </c>
      <c r="E369" s="506">
        <f>індив!D514</f>
        <v>0</v>
      </c>
      <c r="F369" s="583">
        <f>індив!K419</f>
        <v>0</v>
      </c>
      <c r="G369" s="584"/>
      <c r="H369" s="583"/>
      <c r="I369" s="585"/>
      <c r="J369" s="584"/>
      <c r="K369" s="583">
        <f>індив!M419</f>
        <v>0</v>
      </c>
      <c r="L369" s="584"/>
      <c r="M369" s="583"/>
      <c r="N369" s="585"/>
      <c r="O369" s="584"/>
    </row>
    <row r="370" spans="1:15" ht="19.5" customHeight="1" thickBot="1">
      <c r="A370" s="329"/>
      <c r="B370" s="329"/>
      <c r="C370" s="329" t="str">
        <f>індив!B515</f>
        <v>Ефективності</v>
      </c>
      <c r="D370" s="506">
        <f>індив!C515</f>
        <v>0</v>
      </c>
      <c r="E370" s="506">
        <f>індив!D515</f>
        <v>0</v>
      </c>
      <c r="F370" s="576"/>
      <c r="G370" s="577"/>
      <c r="H370" s="576"/>
      <c r="I370" s="578"/>
      <c r="J370" s="577"/>
      <c r="K370" s="576"/>
      <c r="L370" s="577"/>
      <c r="M370" s="576"/>
      <c r="N370" s="578"/>
      <c r="O370" s="577"/>
    </row>
    <row r="371" spans="1:15" s="286" customFormat="1" ht="19.5" customHeight="1" thickBot="1">
      <c r="A371" s="506"/>
      <c r="B371" s="506"/>
      <c r="C371" s="506">
        <f>індив!B516</f>
        <v>0</v>
      </c>
      <c r="D371" s="506">
        <f>індив!C516</f>
        <v>0</v>
      </c>
      <c r="E371" s="506">
        <f>індив!D516</f>
        <v>0</v>
      </c>
      <c r="F371" s="586">
        <f>індив!K422</f>
        <v>0</v>
      </c>
      <c r="G371" s="587"/>
      <c r="H371" s="583"/>
      <c r="I371" s="585"/>
      <c r="J371" s="584"/>
      <c r="K371" s="586">
        <f>індив!M422</f>
        <v>0</v>
      </c>
      <c r="L371" s="584"/>
      <c r="M371" s="583"/>
      <c r="N371" s="585"/>
      <c r="O371" s="584"/>
    </row>
    <row r="372" spans="1:15" s="286" customFormat="1" ht="19.5" customHeight="1" hidden="1" thickBot="1">
      <c r="A372" s="506"/>
      <c r="B372" s="506"/>
      <c r="C372" s="506">
        <f>індив!B517</f>
        <v>0</v>
      </c>
      <c r="D372" s="506">
        <f>індив!C517</f>
        <v>0</v>
      </c>
      <c r="E372" s="506">
        <f>індив!D517</f>
        <v>0</v>
      </c>
      <c r="F372" s="586">
        <f>індив!K423</f>
        <v>0</v>
      </c>
      <c r="G372" s="587"/>
      <c r="H372" s="586"/>
      <c r="I372" s="588"/>
      <c r="J372" s="587"/>
      <c r="K372" s="586">
        <f>індив!M423</f>
        <v>0</v>
      </c>
      <c r="L372" s="587"/>
      <c r="M372" s="583"/>
      <c r="N372" s="585"/>
      <c r="O372" s="584"/>
    </row>
    <row r="373" spans="1:15" s="286" customFormat="1" ht="19.5" customHeight="1" hidden="1" thickBot="1">
      <c r="A373" s="506"/>
      <c r="B373" s="506"/>
      <c r="C373" s="506">
        <f>індив!B518</f>
        <v>0</v>
      </c>
      <c r="D373" s="506">
        <f>індив!C518</f>
        <v>0</v>
      </c>
      <c r="E373" s="506">
        <f>індив!D518</f>
        <v>0</v>
      </c>
      <c r="F373" s="586">
        <f>індив!K424</f>
        <v>0</v>
      </c>
      <c r="G373" s="587"/>
      <c r="H373" s="586"/>
      <c r="I373" s="588"/>
      <c r="J373" s="587"/>
      <c r="K373" s="586">
        <f>індив!M424</f>
        <v>0</v>
      </c>
      <c r="L373" s="587"/>
      <c r="M373" s="583"/>
      <c r="N373" s="585"/>
      <c r="O373" s="584"/>
    </row>
    <row r="374" spans="1:15" s="286" customFormat="1" ht="19.5" customHeight="1" hidden="1" thickBot="1">
      <c r="A374" s="506"/>
      <c r="B374" s="506"/>
      <c r="C374" s="506">
        <f>індив!B519</f>
        <v>0</v>
      </c>
      <c r="D374" s="506">
        <f>індив!C519</f>
        <v>0</v>
      </c>
      <c r="E374" s="506">
        <f>індив!D519</f>
        <v>0</v>
      </c>
      <c r="F374" s="583"/>
      <c r="G374" s="584"/>
      <c r="H374" s="583"/>
      <c r="I374" s="585"/>
      <c r="J374" s="584"/>
      <c r="K374" s="583"/>
      <c r="L374" s="584"/>
      <c r="M374" s="583"/>
      <c r="N374" s="585"/>
      <c r="O374" s="584"/>
    </row>
    <row r="375" spans="1:15" ht="19.5" customHeight="1" thickBot="1">
      <c r="A375" s="329"/>
      <c r="B375" s="329"/>
      <c r="C375" s="329" t="str">
        <f>індив!B520</f>
        <v>Якості</v>
      </c>
      <c r="D375" s="506">
        <f>індив!C520</f>
        <v>0</v>
      </c>
      <c r="E375" s="506">
        <f>індив!D520</f>
        <v>0</v>
      </c>
      <c r="F375" s="583">
        <f>індив!K426</f>
        <v>0</v>
      </c>
      <c r="G375" s="584"/>
      <c r="H375" s="583"/>
      <c r="I375" s="585"/>
      <c r="J375" s="584"/>
      <c r="K375" s="583">
        <f>індив!M426</f>
        <v>0</v>
      </c>
      <c r="L375" s="584"/>
      <c r="M375" s="583"/>
      <c r="N375" s="585"/>
      <c r="O375" s="584"/>
    </row>
    <row r="376" spans="1:15" s="286" customFormat="1" ht="19.5" customHeight="1" thickBot="1">
      <c r="A376" s="506"/>
      <c r="B376" s="506"/>
      <c r="C376" s="506">
        <f>індив!B521</f>
        <v>0</v>
      </c>
      <c r="D376" s="506">
        <f>індив!C521</f>
        <v>0</v>
      </c>
      <c r="E376" s="506">
        <f>індив!D521</f>
        <v>0</v>
      </c>
      <c r="F376" s="583">
        <f>індив!K429</f>
        <v>0</v>
      </c>
      <c r="G376" s="584"/>
      <c r="H376" s="583"/>
      <c r="I376" s="585"/>
      <c r="J376" s="584"/>
      <c r="K376" s="583">
        <f>індив!M429</f>
        <v>0</v>
      </c>
      <c r="L376" s="584"/>
      <c r="M376" s="583"/>
      <c r="N376" s="585"/>
      <c r="O376" s="584"/>
    </row>
    <row r="377" spans="1:15" s="286" customFormat="1" ht="19.5" customHeight="1" hidden="1" thickBot="1">
      <c r="A377" s="506"/>
      <c r="B377" s="506"/>
      <c r="C377" s="506">
        <f>індив!B522</f>
        <v>0</v>
      </c>
      <c r="D377" s="506">
        <f>індив!C522</f>
        <v>0</v>
      </c>
      <c r="E377" s="506">
        <f>індив!D522</f>
        <v>0</v>
      </c>
      <c r="F377" s="583"/>
      <c r="G377" s="584"/>
      <c r="H377" s="583"/>
      <c r="I377" s="585"/>
      <c r="J377" s="584"/>
      <c r="K377" s="583"/>
      <c r="L377" s="584"/>
      <c r="M377" s="583"/>
      <c r="N377" s="585"/>
      <c r="O377" s="584"/>
    </row>
    <row r="378" spans="1:15" s="286" customFormat="1" ht="19.5" customHeight="1" hidden="1" thickBot="1">
      <c r="A378" s="506"/>
      <c r="B378" s="506"/>
      <c r="C378" s="506">
        <f>індив!B523</f>
        <v>0</v>
      </c>
      <c r="D378" s="506">
        <f>індив!C523</f>
        <v>0</v>
      </c>
      <c r="E378" s="506">
        <f>індив!D523</f>
        <v>0</v>
      </c>
      <c r="F378" s="336"/>
      <c r="G378" s="311"/>
      <c r="H378" s="336"/>
      <c r="I378" s="335"/>
      <c r="J378" s="311"/>
      <c r="K378" s="336"/>
      <c r="L378" s="311"/>
      <c r="M378" s="336"/>
      <c r="N378" s="335"/>
      <c r="O378" s="311"/>
    </row>
    <row r="379" spans="1:15" s="286" customFormat="1" ht="19.5" customHeight="1" hidden="1" thickBot="1">
      <c r="A379" s="506"/>
      <c r="B379" s="506"/>
      <c r="C379" s="506">
        <f>індив!B524</f>
        <v>0</v>
      </c>
      <c r="D379" s="506">
        <f>індив!C524</f>
        <v>0</v>
      </c>
      <c r="E379" s="506">
        <f>індив!D524</f>
        <v>0</v>
      </c>
      <c r="F379" s="336"/>
      <c r="G379" s="311"/>
      <c r="H379" s="336"/>
      <c r="I379" s="335"/>
      <c r="J379" s="311"/>
      <c r="K379" s="336"/>
      <c r="L379" s="311"/>
      <c r="M379" s="336"/>
      <c r="N379" s="335"/>
      <c r="O379" s="311"/>
    </row>
    <row r="380" spans="1:15" ht="19.5" customHeight="1" thickBot="1">
      <c r="A380" s="329"/>
      <c r="B380" s="329"/>
      <c r="C380" s="329" t="str">
        <f>індив!B525</f>
        <v>Завдання 2</v>
      </c>
      <c r="D380" s="506"/>
      <c r="E380" s="506"/>
      <c r="F380" s="18"/>
      <c r="G380" s="17"/>
      <c r="H380" s="18"/>
      <c r="I380" s="19"/>
      <c r="J380" s="17"/>
      <c r="K380" s="18"/>
      <c r="L380" s="17"/>
      <c r="M380" s="18"/>
      <c r="N380" s="19"/>
      <c r="O380" s="17"/>
    </row>
    <row r="381" spans="1:15" ht="19.5" customHeight="1" thickBot="1">
      <c r="A381" s="329"/>
      <c r="B381" s="329"/>
      <c r="C381" s="329" t="str">
        <f>індив!B526</f>
        <v>Затрат</v>
      </c>
      <c r="D381" s="506">
        <f>індив!C526</f>
        <v>0</v>
      </c>
      <c r="E381" s="506">
        <f>індив!D526</f>
        <v>0</v>
      </c>
      <c r="F381" s="18"/>
      <c r="G381" s="17"/>
      <c r="H381" s="18"/>
      <c r="I381" s="19"/>
      <c r="J381" s="17"/>
      <c r="K381" s="18"/>
      <c r="L381" s="17"/>
      <c r="M381" s="18"/>
      <c r="N381" s="19"/>
      <c r="O381" s="17"/>
    </row>
    <row r="382" spans="1:15" s="286" customFormat="1" ht="19.5" customHeight="1" thickBot="1">
      <c r="A382" s="506"/>
      <c r="B382" s="506"/>
      <c r="C382" s="506">
        <f>індив!B527</f>
        <v>0</v>
      </c>
      <c r="D382" s="506">
        <f>індив!C527</f>
        <v>0</v>
      </c>
      <c r="E382" s="506">
        <f>індив!D527</f>
        <v>0</v>
      </c>
      <c r="F382" s="336"/>
      <c r="G382" s="311"/>
      <c r="H382" s="336"/>
      <c r="I382" s="335"/>
      <c r="J382" s="311"/>
      <c r="K382" s="336"/>
      <c r="L382" s="311"/>
      <c r="M382" s="336"/>
      <c r="N382" s="335"/>
      <c r="O382" s="311"/>
    </row>
    <row r="383" spans="1:15" s="286" customFormat="1" ht="19.5" customHeight="1" hidden="1" thickBot="1">
      <c r="A383" s="506"/>
      <c r="B383" s="506"/>
      <c r="C383" s="506">
        <f>індив!B528</f>
        <v>0</v>
      </c>
      <c r="D383" s="506">
        <f>індив!C528</f>
        <v>0</v>
      </c>
      <c r="E383" s="506">
        <f>індив!D528</f>
        <v>0</v>
      </c>
      <c r="F383" s="336"/>
      <c r="G383" s="311"/>
      <c r="H383" s="336"/>
      <c r="I383" s="335"/>
      <c r="J383" s="311"/>
      <c r="K383" s="336"/>
      <c r="L383" s="311"/>
      <c r="M383" s="336"/>
      <c r="N383" s="335"/>
      <c r="O383" s="311"/>
    </row>
    <row r="384" spans="1:15" s="286" customFormat="1" ht="19.5" customHeight="1" hidden="1" thickBot="1">
      <c r="A384" s="506"/>
      <c r="B384" s="506"/>
      <c r="C384" s="506">
        <f>індив!B529</f>
        <v>0</v>
      </c>
      <c r="D384" s="506">
        <f>індив!C529</f>
        <v>0</v>
      </c>
      <c r="E384" s="506">
        <f>індив!D529</f>
        <v>0</v>
      </c>
      <c r="F384" s="336"/>
      <c r="G384" s="311"/>
      <c r="H384" s="336"/>
      <c r="I384" s="335"/>
      <c r="J384" s="311"/>
      <c r="K384" s="336"/>
      <c r="L384" s="311"/>
      <c r="M384" s="336"/>
      <c r="N384" s="335"/>
      <c r="O384" s="311"/>
    </row>
    <row r="385" spans="1:15" s="286" customFormat="1" ht="19.5" customHeight="1" hidden="1" thickBot="1">
      <c r="A385" s="506"/>
      <c r="B385" s="506"/>
      <c r="C385" s="506">
        <f>індив!B530</f>
        <v>0</v>
      </c>
      <c r="D385" s="506">
        <f>індив!C530</f>
        <v>0</v>
      </c>
      <c r="E385" s="506">
        <f>індив!D530</f>
        <v>0</v>
      </c>
      <c r="F385" s="336"/>
      <c r="G385" s="311"/>
      <c r="H385" s="336"/>
      <c r="I385" s="335"/>
      <c r="J385" s="311"/>
      <c r="K385" s="336"/>
      <c r="L385" s="311"/>
      <c r="M385" s="336"/>
      <c r="N385" s="335"/>
      <c r="O385" s="311"/>
    </row>
    <row r="386" spans="1:15" ht="19.5" customHeight="1" thickBot="1">
      <c r="A386" s="329"/>
      <c r="B386" s="329"/>
      <c r="C386" s="329" t="str">
        <f>індив!B531</f>
        <v>Продукту</v>
      </c>
      <c r="D386" s="506">
        <f>індив!C531</f>
        <v>0</v>
      </c>
      <c r="E386" s="506">
        <f>індив!D531</f>
        <v>0</v>
      </c>
      <c r="F386" s="18"/>
      <c r="G386" s="17"/>
      <c r="H386" s="18"/>
      <c r="I386" s="19"/>
      <c r="J386" s="17"/>
      <c r="K386" s="18"/>
      <c r="L386" s="17"/>
      <c r="M386" s="18"/>
      <c r="N386" s="19"/>
      <c r="O386" s="17"/>
    </row>
    <row r="387" spans="1:15" s="286" customFormat="1" ht="19.5" customHeight="1" thickBot="1">
      <c r="A387" s="506"/>
      <c r="B387" s="506"/>
      <c r="C387" s="506">
        <f>індив!B532</f>
        <v>0</v>
      </c>
      <c r="D387" s="506">
        <f>індив!C532</f>
        <v>0</v>
      </c>
      <c r="E387" s="506">
        <f>індив!D532</f>
        <v>0</v>
      </c>
      <c r="F387" s="336"/>
      <c r="G387" s="311"/>
      <c r="H387" s="336"/>
      <c r="I387" s="335"/>
      <c r="J387" s="311"/>
      <c r="K387" s="336"/>
      <c r="L387" s="311"/>
      <c r="M387" s="336"/>
      <c r="N387" s="335"/>
      <c r="O387" s="311"/>
    </row>
    <row r="388" spans="1:15" s="286" customFormat="1" ht="19.5" customHeight="1" hidden="1" thickBot="1">
      <c r="A388" s="506"/>
      <c r="B388" s="506"/>
      <c r="C388" s="506">
        <f>індив!B533</f>
        <v>0</v>
      </c>
      <c r="D388" s="506">
        <f>індив!C533</f>
        <v>0</v>
      </c>
      <c r="E388" s="506">
        <f>індив!D533</f>
        <v>0</v>
      </c>
      <c r="F388" s="336"/>
      <c r="G388" s="311"/>
      <c r="H388" s="336"/>
      <c r="I388" s="335"/>
      <c r="J388" s="311"/>
      <c r="K388" s="336"/>
      <c r="L388" s="311"/>
      <c r="M388" s="336"/>
      <c r="N388" s="335"/>
      <c r="O388" s="311"/>
    </row>
    <row r="389" spans="1:15" s="286" customFormat="1" ht="19.5" customHeight="1" hidden="1" thickBot="1">
      <c r="A389" s="506"/>
      <c r="B389" s="506"/>
      <c r="C389" s="506">
        <f>індив!B534</f>
        <v>0</v>
      </c>
      <c r="D389" s="506">
        <f>індив!C534</f>
        <v>0</v>
      </c>
      <c r="E389" s="506">
        <f>індив!D534</f>
        <v>0</v>
      </c>
      <c r="F389" s="336"/>
      <c r="G389" s="311"/>
      <c r="H389" s="336"/>
      <c r="I389" s="335"/>
      <c r="J389" s="311"/>
      <c r="K389" s="336"/>
      <c r="L389" s="311"/>
      <c r="M389" s="336"/>
      <c r="N389" s="335"/>
      <c r="O389" s="311"/>
    </row>
    <row r="390" spans="1:15" s="286" customFormat="1" ht="19.5" customHeight="1" hidden="1" thickBot="1">
      <c r="A390" s="506"/>
      <c r="B390" s="506"/>
      <c r="C390" s="506">
        <f>індив!B535</f>
        <v>0</v>
      </c>
      <c r="D390" s="506">
        <f>індив!C535</f>
        <v>0</v>
      </c>
      <c r="E390" s="506">
        <f>індив!D535</f>
        <v>0</v>
      </c>
      <c r="F390" s="336"/>
      <c r="G390" s="311"/>
      <c r="H390" s="336"/>
      <c r="I390" s="335"/>
      <c r="J390" s="311"/>
      <c r="K390" s="336"/>
      <c r="L390" s="311"/>
      <c r="M390" s="336"/>
      <c r="N390" s="335"/>
      <c r="O390" s="311"/>
    </row>
    <row r="391" spans="1:15" ht="19.5" customHeight="1" thickBot="1">
      <c r="A391" s="329"/>
      <c r="B391" s="329"/>
      <c r="C391" s="329" t="str">
        <f>індив!B536</f>
        <v>Ефективності</v>
      </c>
      <c r="D391" s="506">
        <f>індив!C536</f>
        <v>0</v>
      </c>
      <c r="E391" s="506">
        <f>індив!D536</f>
        <v>0</v>
      </c>
      <c r="F391" s="18"/>
      <c r="G391" s="17"/>
      <c r="H391" s="18"/>
      <c r="I391" s="19"/>
      <c r="J391" s="17"/>
      <c r="K391" s="18"/>
      <c r="L391" s="17"/>
      <c r="M391" s="18"/>
      <c r="N391" s="19"/>
      <c r="O391" s="17"/>
    </row>
    <row r="392" spans="1:15" s="286" customFormat="1" ht="19.5" customHeight="1" thickBot="1">
      <c r="A392" s="506"/>
      <c r="B392" s="506"/>
      <c r="C392" s="506">
        <f>індив!B537</f>
        <v>0</v>
      </c>
      <c r="D392" s="506">
        <f>індив!C537</f>
        <v>0</v>
      </c>
      <c r="E392" s="506">
        <f>індив!D537</f>
        <v>0</v>
      </c>
      <c r="F392" s="336"/>
      <c r="G392" s="311"/>
      <c r="H392" s="336"/>
      <c r="I392" s="335"/>
      <c r="J392" s="311"/>
      <c r="K392" s="336"/>
      <c r="L392" s="311"/>
      <c r="M392" s="336"/>
      <c r="N392" s="335"/>
      <c r="O392" s="311"/>
    </row>
    <row r="393" spans="1:15" s="286" customFormat="1" ht="19.5" customHeight="1" hidden="1" thickBot="1">
      <c r="A393" s="506"/>
      <c r="B393" s="506"/>
      <c r="C393" s="506">
        <f>індив!B538</f>
        <v>0</v>
      </c>
      <c r="D393" s="506">
        <f>індив!C538</f>
        <v>0</v>
      </c>
      <c r="E393" s="506">
        <f>індив!D538</f>
        <v>0</v>
      </c>
      <c r="F393" s="336"/>
      <c r="G393" s="311"/>
      <c r="H393" s="336"/>
      <c r="I393" s="335"/>
      <c r="J393" s="311"/>
      <c r="K393" s="336"/>
      <c r="L393" s="311"/>
      <c r="M393" s="336"/>
      <c r="N393" s="335"/>
      <c r="O393" s="311"/>
    </row>
    <row r="394" spans="1:15" s="286" customFormat="1" ht="19.5" customHeight="1" hidden="1" thickBot="1">
      <c r="A394" s="506"/>
      <c r="B394" s="506"/>
      <c r="C394" s="506">
        <f>індив!B539</f>
        <v>0</v>
      </c>
      <c r="D394" s="506">
        <f>індив!C539</f>
        <v>0</v>
      </c>
      <c r="E394" s="506">
        <f>індив!D539</f>
        <v>0</v>
      </c>
      <c r="F394" s="336"/>
      <c r="G394" s="311"/>
      <c r="H394" s="336"/>
      <c r="I394" s="335"/>
      <c r="J394" s="311"/>
      <c r="K394" s="336"/>
      <c r="L394" s="311"/>
      <c r="M394" s="336"/>
      <c r="N394" s="335"/>
      <c r="O394" s="311"/>
    </row>
    <row r="395" spans="1:15" s="286" customFormat="1" ht="19.5" customHeight="1" hidden="1" thickBot="1">
      <c r="A395" s="506"/>
      <c r="B395" s="506"/>
      <c r="C395" s="506">
        <f>індив!B540</f>
        <v>0</v>
      </c>
      <c r="D395" s="506">
        <f>індив!C540</f>
        <v>0</v>
      </c>
      <c r="E395" s="506">
        <f>індив!D540</f>
        <v>0</v>
      </c>
      <c r="F395" s="336"/>
      <c r="G395" s="311"/>
      <c r="H395" s="336"/>
      <c r="I395" s="335"/>
      <c r="J395" s="311"/>
      <c r="K395" s="336"/>
      <c r="L395" s="311"/>
      <c r="M395" s="336"/>
      <c r="N395" s="335"/>
      <c r="O395" s="311"/>
    </row>
    <row r="396" spans="1:15" ht="19.5" customHeight="1" thickBot="1">
      <c r="A396" s="329"/>
      <c r="B396" s="329"/>
      <c r="C396" s="329" t="str">
        <f>індив!B541</f>
        <v>Якості</v>
      </c>
      <c r="D396" s="506">
        <f>індив!C541</f>
        <v>0</v>
      </c>
      <c r="E396" s="506">
        <f>індив!D541</f>
        <v>0</v>
      </c>
      <c r="F396" s="18"/>
      <c r="G396" s="17"/>
      <c r="H396" s="18"/>
      <c r="I396" s="19"/>
      <c r="J396" s="17"/>
      <c r="K396" s="18"/>
      <c r="L396" s="17"/>
      <c r="M396" s="18"/>
      <c r="N396" s="19"/>
      <c r="O396" s="17"/>
    </row>
    <row r="397" spans="1:15" s="286" customFormat="1" ht="19.5" customHeight="1" thickBot="1">
      <c r="A397" s="329"/>
      <c r="B397" s="329"/>
      <c r="C397" s="506">
        <f>індив!B542</f>
        <v>0</v>
      </c>
      <c r="D397" s="506">
        <f>індив!C542</f>
        <v>0</v>
      </c>
      <c r="E397" s="506">
        <f>індив!D542</f>
        <v>0</v>
      </c>
      <c r="F397" s="336"/>
      <c r="G397" s="311"/>
      <c r="H397" s="336"/>
      <c r="I397" s="335"/>
      <c r="J397" s="311"/>
      <c r="K397" s="336"/>
      <c r="L397" s="311"/>
      <c r="M397" s="336"/>
      <c r="N397" s="335"/>
      <c r="O397" s="311"/>
    </row>
    <row r="398" spans="1:15" s="286" customFormat="1" ht="26.25" customHeight="1" hidden="1" thickBot="1">
      <c r="A398" s="576"/>
      <c r="B398" s="577"/>
      <c r="C398" s="506">
        <f>індив!B543</f>
        <v>0</v>
      </c>
      <c r="D398" s="506">
        <f>індив!C543</f>
        <v>0</v>
      </c>
      <c r="E398" s="506">
        <f>індив!D543</f>
        <v>0</v>
      </c>
      <c r="F398" s="336"/>
      <c r="G398" s="311"/>
      <c r="H398" s="336"/>
      <c r="I398" s="335"/>
      <c r="J398" s="311"/>
      <c r="K398" s="336"/>
      <c r="L398" s="311"/>
      <c r="M398" s="336"/>
      <c r="N398" s="335"/>
      <c r="O398" s="311"/>
    </row>
    <row r="399" spans="1:15" s="286" customFormat="1" ht="26.25" customHeight="1" hidden="1" thickBot="1">
      <c r="A399" s="576"/>
      <c r="B399" s="577"/>
      <c r="C399" s="506">
        <f>індив!B544</f>
        <v>0</v>
      </c>
      <c r="D399" s="506">
        <f>індив!C544</f>
        <v>0</v>
      </c>
      <c r="E399" s="506">
        <f>індив!D544</f>
        <v>0</v>
      </c>
      <c r="F399" s="336"/>
      <c r="G399" s="311"/>
      <c r="H399" s="336"/>
      <c r="I399" s="335"/>
      <c r="J399" s="311"/>
      <c r="K399" s="336"/>
      <c r="L399" s="311"/>
      <c r="M399" s="336"/>
      <c r="N399" s="335"/>
      <c r="O399" s="311"/>
    </row>
    <row r="400" spans="1:15" s="286" customFormat="1" ht="26.25" customHeight="1" hidden="1" thickBot="1">
      <c r="A400" s="576"/>
      <c r="B400" s="577"/>
      <c r="C400" s="506">
        <f>індив!B545</f>
        <v>0</v>
      </c>
      <c r="D400" s="506">
        <f>індив!C545</f>
        <v>0</v>
      </c>
      <c r="E400" s="506">
        <f>індив!D545</f>
        <v>0</v>
      </c>
      <c r="F400" s="336"/>
      <c r="G400" s="311"/>
      <c r="H400" s="336"/>
      <c r="I400" s="335"/>
      <c r="J400" s="311"/>
      <c r="K400" s="336"/>
      <c r="L400" s="311"/>
      <c r="M400" s="336"/>
      <c r="N400" s="335"/>
      <c r="O400" s="311"/>
    </row>
    <row r="401" spans="1:15" ht="26.25" customHeight="1" hidden="1" thickBot="1">
      <c r="A401" s="576"/>
      <c r="B401" s="577"/>
      <c r="C401" s="329" t="str">
        <f>індив!B546</f>
        <v>Підпрограма  2</v>
      </c>
      <c r="D401" s="329"/>
      <c r="E401" s="329"/>
      <c r="F401" s="18"/>
      <c r="G401" s="17"/>
      <c r="H401" s="18"/>
      <c r="I401" s="19"/>
      <c r="J401" s="17"/>
      <c r="K401" s="18"/>
      <c r="L401" s="17"/>
      <c r="M401" s="18"/>
      <c r="N401" s="19"/>
      <c r="O401" s="17"/>
    </row>
    <row r="402" spans="1:15" ht="26.25" customHeight="1" hidden="1" thickBot="1">
      <c r="A402" s="576"/>
      <c r="B402" s="577"/>
      <c r="C402" s="329" t="str">
        <f>індив!B547</f>
        <v>Завдання 1</v>
      </c>
      <c r="D402" s="329"/>
      <c r="E402" s="329"/>
      <c r="F402" s="18"/>
      <c r="G402" s="17"/>
      <c r="H402" s="18"/>
      <c r="I402" s="19"/>
      <c r="J402" s="17"/>
      <c r="K402" s="18"/>
      <c r="L402" s="17"/>
      <c r="M402" s="18"/>
      <c r="N402" s="19"/>
      <c r="O402" s="17"/>
    </row>
    <row r="403" spans="1:15" ht="26.25" customHeight="1" hidden="1" thickBot="1">
      <c r="A403" s="576"/>
      <c r="B403" s="577"/>
      <c r="C403" s="329" t="str">
        <f>індив!B548</f>
        <v>Затрат</v>
      </c>
      <c r="D403" s="329">
        <f>індив!C548</f>
        <v>0</v>
      </c>
      <c r="E403" s="329">
        <f>індив!D548</f>
        <v>0</v>
      </c>
      <c r="F403" s="18"/>
      <c r="G403" s="17"/>
      <c r="H403" s="18"/>
      <c r="I403" s="19"/>
      <c r="J403" s="17"/>
      <c r="K403" s="18"/>
      <c r="L403" s="17"/>
      <c r="M403" s="18"/>
      <c r="N403" s="19"/>
      <c r="O403" s="17"/>
    </row>
    <row r="404" spans="1:15" s="286" customFormat="1" ht="26.25" customHeight="1" hidden="1" thickBot="1">
      <c r="A404" s="576"/>
      <c r="B404" s="577"/>
      <c r="C404" s="506">
        <f>індив!B549</f>
        <v>0</v>
      </c>
      <c r="D404" s="506">
        <f>індив!C549</f>
        <v>0</v>
      </c>
      <c r="E404" s="506">
        <f>індив!D549</f>
        <v>0</v>
      </c>
      <c r="F404" s="336"/>
      <c r="G404" s="311"/>
      <c r="H404" s="336"/>
      <c r="I404" s="335"/>
      <c r="J404" s="311"/>
      <c r="K404" s="336"/>
      <c r="L404" s="311"/>
      <c r="M404" s="336"/>
      <c r="N404" s="335"/>
      <c r="O404" s="311"/>
    </row>
    <row r="405" spans="1:15" s="286" customFormat="1" ht="26.25" customHeight="1" hidden="1" thickBot="1">
      <c r="A405" s="576"/>
      <c r="B405" s="577"/>
      <c r="C405" s="506">
        <f>індив!B550</f>
        <v>0</v>
      </c>
      <c r="D405" s="506">
        <f>індив!C550</f>
        <v>0</v>
      </c>
      <c r="E405" s="506">
        <f>індив!D550</f>
        <v>0</v>
      </c>
      <c r="F405" s="336"/>
      <c r="G405" s="311"/>
      <c r="H405" s="336"/>
      <c r="I405" s="335"/>
      <c r="J405" s="311"/>
      <c r="K405" s="336"/>
      <c r="L405" s="311"/>
      <c r="M405" s="336"/>
      <c r="N405" s="335"/>
      <c r="O405" s="311"/>
    </row>
    <row r="406" spans="1:15" s="286" customFormat="1" ht="26.25" customHeight="1" hidden="1" thickBot="1">
      <c r="A406" s="576"/>
      <c r="B406" s="577"/>
      <c r="C406" s="506">
        <f>індив!B551</f>
        <v>0</v>
      </c>
      <c r="D406" s="506">
        <f>індив!C551</f>
        <v>0</v>
      </c>
      <c r="E406" s="506">
        <f>індив!D551</f>
        <v>0</v>
      </c>
      <c r="F406" s="336"/>
      <c r="G406" s="311"/>
      <c r="H406" s="336"/>
      <c r="I406" s="335"/>
      <c r="J406" s="311"/>
      <c r="K406" s="336"/>
      <c r="L406" s="311"/>
      <c r="M406" s="336"/>
      <c r="N406" s="335"/>
      <c r="O406" s="311"/>
    </row>
    <row r="407" spans="1:15" s="286" customFormat="1" ht="26.25" customHeight="1" hidden="1" thickBot="1">
      <c r="A407" s="576"/>
      <c r="B407" s="577"/>
      <c r="C407" s="506">
        <f>індив!B552</f>
        <v>0</v>
      </c>
      <c r="D407" s="506">
        <f>індив!C552</f>
        <v>0</v>
      </c>
      <c r="E407" s="506">
        <f>індив!D552</f>
        <v>0</v>
      </c>
      <c r="F407" s="336"/>
      <c r="G407" s="311"/>
      <c r="H407" s="336"/>
      <c r="I407" s="335"/>
      <c r="J407" s="311"/>
      <c r="K407" s="336"/>
      <c r="L407" s="311"/>
      <c r="M407" s="336"/>
      <c r="N407" s="335"/>
      <c r="O407" s="311"/>
    </row>
    <row r="408" spans="1:15" ht="26.25" customHeight="1" hidden="1" thickBot="1">
      <c r="A408" s="576"/>
      <c r="B408" s="577"/>
      <c r="C408" s="329" t="str">
        <f>індив!B553</f>
        <v>Продукту</v>
      </c>
      <c r="D408" s="329">
        <f>індив!C553</f>
        <v>0</v>
      </c>
      <c r="E408" s="329">
        <f>індив!D553</f>
        <v>0</v>
      </c>
      <c r="F408" s="18"/>
      <c r="G408" s="17"/>
      <c r="H408" s="18"/>
      <c r="I408" s="19"/>
      <c r="J408" s="17"/>
      <c r="K408" s="18"/>
      <c r="L408" s="17"/>
      <c r="M408" s="18"/>
      <c r="N408" s="19"/>
      <c r="O408" s="17"/>
    </row>
    <row r="409" spans="1:15" s="286" customFormat="1" ht="26.25" customHeight="1" hidden="1" thickBot="1">
      <c r="A409" s="576"/>
      <c r="B409" s="577"/>
      <c r="C409" s="506">
        <f>індив!B554</f>
        <v>0</v>
      </c>
      <c r="D409" s="506">
        <f>індив!C554</f>
        <v>0</v>
      </c>
      <c r="E409" s="506">
        <f>індив!D554</f>
        <v>0</v>
      </c>
      <c r="F409" s="336"/>
      <c r="G409" s="311"/>
      <c r="H409" s="336"/>
      <c r="I409" s="335"/>
      <c r="J409" s="311"/>
      <c r="K409" s="336"/>
      <c r="L409" s="311"/>
      <c r="M409" s="336"/>
      <c r="N409" s="335"/>
      <c r="O409" s="311"/>
    </row>
    <row r="410" spans="1:15" s="286" customFormat="1" ht="26.25" customHeight="1" hidden="1" thickBot="1">
      <c r="A410" s="576"/>
      <c r="B410" s="577"/>
      <c r="C410" s="506">
        <f>індив!B555</f>
        <v>0</v>
      </c>
      <c r="D410" s="506">
        <f>індив!C555</f>
        <v>0</v>
      </c>
      <c r="E410" s="506">
        <f>індив!D555</f>
        <v>0</v>
      </c>
      <c r="F410" s="336"/>
      <c r="G410" s="311"/>
      <c r="H410" s="336"/>
      <c r="I410" s="335"/>
      <c r="J410" s="311"/>
      <c r="K410" s="336"/>
      <c r="L410" s="311"/>
      <c r="M410" s="336"/>
      <c r="N410" s="335"/>
      <c r="O410" s="311"/>
    </row>
    <row r="411" spans="1:15" s="286" customFormat="1" ht="26.25" customHeight="1" hidden="1" thickBot="1">
      <c r="A411" s="576"/>
      <c r="B411" s="577"/>
      <c r="C411" s="506">
        <f>індив!B556</f>
        <v>0</v>
      </c>
      <c r="D411" s="506">
        <f>індив!C556</f>
        <v>0</v>
      </c>
      <c r="E411" s="506">
        <f>індив!D556</f>
        <v>0</v>
      </c>
      <c r="F411" s="336"/>
      <c r="G411" s="311"/>
      <c r="H411" s="336"/>
      <c r="I411" s="335"/>
      <c r="J411" s="311"/>
      <c r="K411" s="336"/>
      <c r="L411" s="311"/>
      <c r="M411" s="336"/>
      <c r="N411" s="335"/>
      <c r="O411" s="311"/>
    </row>
    <row r="412" spans="1:15" s="286" customFormat="1" ht="26.25" customHeight="1" hidden="1" thickBot="1">
      <c r="A412" s="576"/>
      <c r="B412" s="577"/>
      <c r="C412" s="506">
        <f>індив!B557</f>
        <v>0</v>
      </c>
      <c r="D412" s="506">
        <f>індив!C557</f>
        <v>0</v>
      </c>
      <c r="E412" s="506">
        <f>індив!D557</f>
        <v>0</v>
      </c>
      <c r="F412" s="336"/>
      <c r="G412" s="311"/>
      <c r="H412" s="336"/>
      <c r="I412" s="335"/>
      <c r="J412" s="311"/>
      <c r="K412" s="336"/>
      <c r="L412" s="311"/>
      <c r="M412" s="336"/>
      <c r="N412" s="335"/>
      <c r="O412" s="311"/>
    </row>
    <row r="413" spans="1:15" ht="26.25" customHeight="1" hidden="1" thickBot="1">
      <c r="A413" s="576"/>
      <c r="B413" s="577"/>
      <c r="C413" s="329" t="str">
        <f>індив!B558</f>
        <v>Ефективності</v>
      </c>
      <c r="D413" s="329">
        <f>індив!C558</f>
        <v>0</v>
      </c>
      <c r="E413" s="329">
        <f>індив!D558</f>
        <v>0</v>
      </c>
      <c r="F413" s="18"/>
      <c r="G413" s="17"/>
      <c r="H413" s="18"/>
      <c r="I413" s="19"/>
      <c r="J413" s="17"/>
      <c r="K413" s="18"/>
      <c r="L413" s="17"/>
      <c r="M413" s="18"/>
      <c r="N413" s="19"/>
      <c r="O413" s="17"/>
    </row>
    <row r="414" spans="1:15" s="286" customFormat="1" ht="26.25" customHeight="1" hidden="1" thickBot="1">
      <c r="A414" s="576"/>
      <c r="B414" s="577"/>
      <c r="C414" s="506">
        <f>індив!B559</f>
        <v>0</v>
      </c>
      <c r="D414" s="506">
        <f>індив!C559</f>
        <v>0</v>
      </c>
      <c r="E414" s="506">
        <f>індив!D559</f>
        <v>0</v>
      </c>
      <c r="F414" s="336"/>
      <c r="G414" s="311"/>
      <c r="H414" s="336"/>
      <c r="I414" s="335"/>
      <c r="J414" s="311"/>
      <c r="K414" s="336"/>
      <c r="L414" s="311"/>
      <c r="M414" s="336"/>
      <c r="N414" s="335"/>
      <c r="O414" s="311"/>
    </row>
    <row r="415" spans="1:15" s="286" customFormat="1" ht="26.25" customHeight="1" hidden="1" thickBot="1">
      <c r="A415" s="576"/>
      <c r="B415" s="577"/>
      <c r="C415" s="506">
        <f>індив!B560</f>
        <v>0</v>
      </c>
      <c r="D415" s="506">
        <f>індив!C560</f>
        <v>0</v>
      </c>
      <c r="E415" s="506">
        <f>індив!D560</f>
        <v>0</v>
      </c>
      <c r="F415" s="336"/>
      <c r="G415" s="311"/>
      <c r="H415" s="336"/>
      <c r="I415" s="335"/>
      <c r="J415" s="311"/>
      <c r="K415" s="336"/>
      <c r="L415" s="311"/>
      <c r="M415" s="336"/>
      <c r="N415" s="335"/>
      <c r="O415" s="311"/>
    </row>
    <row r="416" spans="1:15" s="286" customFormat="1" ht="26.25" customHeight="1" hidden="1" thickBot="1">
      <c r="A416" s="576"/>
      <c r="B416" s="577"/>
      <c r="C416" s="506">
        <f>індив!B561</f>
        <v>0</v>
      </c>
      <c r="D416" s="506">
        <f>індив!C561</f>
        <v>0</v>
      </c>
      <c r="E416" s="506">
        <f>індив!D561</f>
        <v>0</v>
      </c>
      <c r="F416" s="336"/>
      <c r="G416" s="311"/>
      <c r="H416" s="336"/>
      <c r="I416" s="335"/>
      <c r="J416" s="311"/>
      <c r="K416" s="336"/>
      <c r="L416" s="311"/>
      <c r="M416" s="336"/>
      <c r="N416" s="335"/>
      <c r="O416" s="311"/>
    </row>
    <row r="417" spans="1:15" s="286" customFormat="1" ht="26.25" customHeight="1" hidden="1" thickBot="1">
      <c r="A417" s="576"/>
      <c r="B417" s="577"/>
      <c r="C417" s="506">
        <f>індив!B562</f>
        <v>0</v>
      </c>
      <c r="D417" s="506">
        <f>індив!C562</f>
        <v>0</v>
      </c>
      <c r="E417" s="506">
        <f>індив!D562</f>
        <v>0</v>
      </c>
      <c r="F417" s="336"/>
      <c r="G417" s="311"/>
      <c r="H417" s="336"/>
      <c r="I417" s="335"/>
      <c r="J417" s="311"/>
      <c r="K417" s="336"/>
      <c r="L417" s="311"/>
      <c r="M417" s="336"/>
      <c r="N417" s="335"/>
      <c r="O417" s="311"/>
    </row>
    <row r="418" spans="1:15" ht="26.25" customHeight="1" hidden="1" thickBot="1">
      <c r="A418" s="576"/>
      <c r="B418" s="577"/>
      <c r="C418" s="329" t="str">
        <f>індив!B563</f>
        <v>Якості</v>
      </c>
      <c r="D418" s="329">
        <f>індив!C563</f>
        <v>0</v>
      </c>
      <c r="E418" s="329">
        <f>індив!D563</f>
        <v>0</v>
      </c>
      <c r="F418" s="18"/>
      <c r="G418" s="17"/>
      <c r="H418" s="18"/>
      <c r="I418" s="19"/>
      <c r="J418" s="17"/>
      <c r="K418" s="18"/>
      <c r="L418" s="17"/>
      <c r="M418" s="18"/>
      <c r="N418" s="19"/>
      <c r="O418" s="17"/>
    </row>
    <row r="419" spans="1:15" s="286" customFormat="1" ht="26.25" customHeight="1" hidden="1" thickBot="1">
      <c r="A419" s="576"/>
      <c r="B419" s="577"/>
      <c r="C419" s="506">
        <f>індив!B564</f>
        <v>0</v>
      </c>
      <c r="D419" s="506">
        <f>індив!C564</f>
        <v>0</v>
      </c>
      <c r="E419" s="506">
        <f>індив!D564</f>
        <v>0</v>
      </c>
      <c r="F419" s="336"/>
      <c r="G419" s="311"/>
      <c r="H419" s="336"/>
      <c r="I419" s="335"/>
      <c r="J419" s="311"/>
      <c r="K419" s="336"/>
      <c r="L419" s="311"/>
      <c r="M419" s="336"/>
      <c r="N419" s="335"/>
      <c r="O419" s="311"/>
    </row>
    <row r="420" spans="1:15" s="286" customFormat="1" ht="26.25" customHeight="1" hidden="1" thickBot="1">
      <c r="A420" s="576"/>
      <c r="B420" s="577"/>
      <c r="C420" s="506">
        <f>індив!B565</f>
        <v>0</v>
      </c>
      <c r="D420" s="506">
        <f>індив!C565</f>
        <v>0</v>
      </c>
      <c r="E420" s="506">
        <f>індив!D565</f>
        <v>0</v>
      </c>
      <c r="F420" s="336"/>
      <c r="G420" s="311"/>
      <c r="H420" s="336"/>
      <c r="I420" s="335"/>
      <c r="J420" s="311"/>
      <c r="K420" s="336"/>
      <c r="L420" s="311"/>
      <c r="M420" s="336"/>
      <c r="N420" s="335"/>
      <c r="O420" s="311"/>
    </row>
    <row r="421" spans="1:15" s="286" customFormat="1" ht="26.25" customHeight="1" hidden="1" thickBot="1">
      <c r="A421" s="576"/>
      <c r="B421" s="577"/>
      <c r="C421" s="506">
        <f>індив!B566</f>
        <v>0</v>
      </c>
      <c r="D421" s="506">
        <f>індив!C566</f>
        <v>0</v>
      </c>
      <c r="E421" s="506">
        <f>індив!D566</f>
        <v>0</v>
      </c>
      <c r="F421" s="336"/>
      <c r="G421" s="311"/>
      <c r="H421" s="336"/>
      <c r="I421" s="335"/>
      <c r="J421" s="311"/>
      <c r="K421" s="336"/>
      <c r="L421" s="311"/>
      <c r="M421" s="336"/>
      <c r="N421" s="335"/>
      <c r="O421" s="311"/>
    </row>
    <row r="422" spans="1:15" s="286" customFormat="1" ht="26.25" customHeight="1" hidden="1" thickBot="1">
      <c r="A422" s="576"/>
      <c r="B422" s="577"/>
      <c r="C422" s="506">
        <f>індив!B567</f>
        <v>0</v>
      </c>
      <c r="D422" s="506">
        <f>індив!C567</f>
        <v>0</v>
      </c>
      <c r="E422" s="506">
        <f>індив!D567</f>
        <v>0</v>
      </c>
      <c r="F422" s="336"/>
      <c r="G422" s="311"/>
      <c r="H422" s="336"/>
      <c r="I422" s="335"/>
      <c r="J422" s="311"/>
      <c r="K422" s="336"/>
      <c r="L422" s="311"/>
      <c r="M422" s="336"/>
      <c r="N422" s="335"/>
      <c r="O422" s="311"/>
    </row>
    <row r="423" spans="1:15" ht="26.25" customHeight="1" hidden="1" thickBot="1">
      <c r="A423" s="576"/>
      <c r="B423" s="577"/>
      <c r="C423" s="329" t="str">
        <f>індив!B568</f>
        <v>Завдання 2</v>
      </c>
      <c r="D423" s="329"/>
      <c r="E423" s="329"/>
      <c r="F423" s="18"/>
      <c r="G423" s="17"/>
      <c r="H423" s="18"/>
      <c r="I423" s="19"/>
      <c r="J423" s="17"/>
      <c r="K423" s="18"/>
      <c r="L423" s="17"/>
      <c r="M423" s="18"/>
      <c r="N423" s="19"/>
      <c r="O423" s="17"/>
    </row>
    <row r="424" spans="1:15" ht="26.25" customHeight="1" hidden="1" thickBot="1">
      <c r="A424" s="576"/>
      <c r="B424" s="577"/>
      <c r="C424" s="329" t="str">
        <f>індив!B569</f>
        <v>Затрат</v>
      </c>
      <c r="D424" s="329">
        <f>індив!C569</f>
        <v>0</v>
      </c>
      <c r="E424" s="329">
        <f>індив!D569</f>
        <v>0</v>
      </c>
      <c r="F424" s="18"/>
      <c r="G424" s="17"/>
      <c r="H424" s="18"/>
      <c r="I424" s="19"/>
      <c r="J424" s="17"/>
      <c r="K424" s="18"/>
      <c r="L424" s="17"/>
      <c r="M424" s="18"/>
      <c r="N424" s="19"/>
      <c r="O424" s="17"/>
    </row>
    <row r="425" spans="1:15" s="286" customFormat="1" ht="26.25" customHeight="1" hidden="1" thickBot="1">
      <c r="A425" s="576"/>
      <c r="B425" s="577"/>
      <c r="C425" s="506">
        <f>індив!B570</f>
        <v>0</v>
      </c>
      <c r="D425" s="506">
        <f>індив!C570</f>
        <v>0</v>
      </c>
      <c r="E425" s="506">
        <f>індив!D570</f>
        <v>0</v>
      </c>
      <c r="F425" s="336"/>
      <c r="G425" s="311"/>
      <c r="H425" s="336"/>
      <c r="I425" s="335"/>
      <c r="J425" s="311"/>
      <c r="K425" s="336"/>
      <c r="L425" s="311"/>
      <c r="M425" s="336"/>
      <c r="N425" s="335"/>
      <c r="O425" s="311"/>
    </row>
    <row r="426" spans="1:15" s="286" customFormat="1" ht="26.25" customHeight="1" hidden="1" thickBot="1">
      <c r="A426" s="576"/>
      <c r="B426" s="577"/>
      <c r="C426" s="506">
        <f>індив!B571</f>
        <v>0</v>
      </c>
      <c r="D426" s="506">
        <f>індив!C571</f>
        <v>0</v>
      </c>
      <c r="E426" s="506">
        <f>індив!D571</f>
        <v>0</v>
      </c>
      <c r="F426" s="336"/>
      <c r="G426" s="311"/>
      <c r="H426" s="336"/>
      <c r="I426" s="335"/>
      <c r="J426" s="311"/>
      <c r="K426" s="336"/>
      <c r="L426" s="311"/>
      <c r="M426" s="336"/>
      <c r="N426" s="335"/>
      <c r="O426" s="311"/>
    </row>
    <row r="427" spans="1:15" s="286" customFormat="1" ht="26.25" customHeight="1" hidden="1" thickBot="1">
      <c r="A427" s="576"/>
      <c r="B427" s="577"/>
      <c r="C427" s="506">
        <f>індив!B572</f>
        <v>0</v>
      </c>
      <c r="D427" s="506">
        <f>індив!C572</f>
        <v>0</v>
      </c>
      <c r="E427" s="506">
        <f>індив!D572</f>
        <v>0</v>
      </c>
      <c r="F427" s="336"/>
      <c r="G427" s="311"/>
      <c r="H427" s="336"/>
      <c r="I427" s="335"/>
      <c r="J427" s="311"/>
      <c r="K427" s="336"/>
      <c r="L427" s="311"/>
      <c r="M427" s="336"/>
      <c r="N427" s="335"/>
      <c r="O427" s="311"/>
    </row>
    <row r="428" spans="1:15" s="286" customFormat="1" ht="26.25" customHeight="1" hidden="1" thickBot="1">
      <c r="A428" s="576"/>
      <c r="B428" s="577"/>
      <c r="C428" s="506">
        <f>індив!B573</f>
        <v>0</v>
      </c>
      <c r="D428" s="506">
        <f>індив!C573</f>
        <v>0</v>
      </c>
      <c r="E428" s="506">
        <f>індив!D573</f>
        <v>0</v>
      </c>
      <c r="F428" s="336"/>
      <c r="G428" s="311"/>
      <c r="H428" s="336"/>
      <c r="I428" s="335"/>
      <c r="J428" s="311"/>
      <c r="K428" s="336"/>
      <c r="L428" s="311"/>
      <c r="M428" s="336"/>
      <c r="N428" s="335"/>
      <c r="O428" s="311"/>
    </row>
    <row r="429" spans="1:15" ht="26.25" customHeight="1" hidden="1" thickBot="1">
      <c r="A429" s="576"/>
      <c r="B429" s="577"/>
      <c r="C429" s="329" t="str">
        <f>індив!B574</f>
        <v>Продукту</v>
      </c>
      <c r="D429" s="329">
        <f>індив!C574</f>
        <v>0</v>
      </c>
      <c r="E429" s="329">
        <f>індив!D574</f>
        <v>0</v>
      </c>
      <c r="F429" s="18"/>
      <c r="G429" s="17"/>
      <c r="H429" s="18"/>
      <c r="I429" s="19"/>
      <c r="J429" s="17"/>
      <c r="K429" s="18"/>
      <c r="L429" s="17"/>
      <c r="M429" s="18"/>
      <c r="N429" s="19"/>
      <c r="O429" s="17"/>
    </row>
    <row r="430" spans="1:15" s="286" customFormat="1" ht="26.25" customHeight="1" hidden="1" thickBot="1">
      <c r="A430" s="576"/>
      <c r="B430" s="577"/>
      <c r="C430" s="506">
        <f>індив!B575</f>
        <v>0</v>
      </c>
      <c r="D430" s="506">
        <f>індив!C575</f>
        <v>0</v>
      </c>
      <c r="E430" s="506">
        <f>індив!D575</f>
        <v>0</v>
      </c>
      <c r="F430" s="336"/>
      <c r="G430" s="311"/>
      <c r="H430" s="336"/>
      <c r="I430" s="335"/>
      <c r="J430" s="311"/>
      <c r="K430" s="336"/>
      <c r="L430" s="311"/>
      <c r="M430" s="336"/>
      <c r="N430" s="335"/>
      <c r="O430" s="311"/>
    </row>
    <row r="431" spans="1:15" s="286" customFormat="1" ht="26.25" customHeight="1" hidden="1" thickBot="1">
      <c r="A431" s="576"/>
      <c r="B431" s="577"/>
      <c r="C431" s="506">
        <f>індив!B576</f>
        <v>0</v>
      </c>
      <c r="D431" s="506">
        <f>індив!C576</f>
        <v>0</v>
      </c>
      <c r="E431" s="506">
        <f>індив!D576</f>
        <v>0</v>
      </c>
      <c r="F431" s="336"/>
      <c r="G431" s="311"/>
      <c r="H431" s="336"/>
      <c r="I431" s="335"/>
      <c r="J431" s="311"/>
      <c r="K431" s="336"/>
      <c r="L431" s="311"/>
      <c r="M431" s="336"/>
      <c r="N431" s="335"/>
      <c r="O431" s="311"/>
    </row>
    <row r="432" spans="1:15" s="286" customFormat="1" ht="26.25" customHeight="1" hidden="1" thickBot="1">
      <c r="A432" s="576"/>
      <c r="B432" s="577"/>
      <c r="C432" s="506">
        <f>індив!B577</f>
        <v>0</v>
      </c>
      <c r="D432" s="506">
        <f>індив!C577</f>
        <v>0</v>
      </c>
      <c r="E432" s="506">
        <f>індив!D577</f>
        <v>0</v>
      </c>
      <c r="F432" s="336"/>
      <c r="G432" s="311"/>
      <c r="H432" s="336"/>
      <c r="I432" s="335"/>
      <c r="J432" s="311"/>
      <c r="K432" s="336"/>
      <c r="L432" s="311"/>
      <c r="M432" s="336"/>
      <c r="N432" s="335"/>
      <c r="O432" s="311"/>
    </row>
    <row r="433" spans="1:15" s="286" customFormat="1" ht="26.25" customHeight="1" hidden="1" thickBot="1">
      <c r="A433" s="576"/>
      <c r="B433" s="577"/>
      <c r="C433" s="506">
        <f>індив!B578</f>
        <v>0</v>
      </c>
      <c r="D433" s="506">
        <f>індив!C578</f>
        <v>0</v>
      </c>
      <c r="E433" s="506">
        <f>індив!D578</f>
        <v>0</v>
      </c>
      <c r="F433" s="336"/>
      <c r="G433" s="311"/>
      <c r="H433" s="336"/>
      <c r="I433" s="335"/>
      <c r="J433" s="311"/>
      <c r="K433" s="336"/>
      <c r="L433" s="311"/>
      <c r="M433" s="336"/>
      <c r="N433" s="335"/>
      <c r="O433" s="311"/>
    </row>
    <row r="434" spans="1:15" ht="26.25" customHeight="1" hidden="1" thickBot="1">
      <c r="A434" s="576"/>
      <c r="B434" s="577"/>
      <c r="C434" s="329" t="str">
        <f>індив!B579</f>
        <v>Ефективності</v>
      </c>
      <c r="D434" s="329">
        <f>індив!C579</f>
        <v>0</v>
      </c>
      <c r="E434" s="329">
        <f>індив!D579</f>
        <v>0</v>
      </c>
      <c r="F434" s="18"/>
      <c r="G434" s="17"/>
      <c r="H434" s="18"/>
      <c r="I434" s="19"/>
      <c r="J434" s="17"/>
      <c r="K434" s="18"/>
      <c r="L434" s="17"/>
      <c r="M434" s="18"/>
      <c r="N434" s="19"/>
      <c r="O434" s="17"/>
    </row>
    <row r="435" spans="1:15" s="286" customFormat="1" ht="26.25" customHeight="1" hidden="1" thickBot="1">
      <c r="A435" s="576"/>
      <c r="B435" s="577"/>
      <c r="C435" s="506">
        <f>індив!B580</f>
        <v>0</v>
      </c>
      <c r="D435" s="506">
        <f>індив!C580</f>
        <v>0</v>
      </c>
      <c r="E435" s="506">
        <f>індив!D580</f>
        <v>0</v>
      </c>
      <c r="F435" s="336"/>
      <c r="G435" s="311"/>
      <c r="H435" s="336"/>
      <c r="I435" s="335"/>
      <c r="J435" s="311"/>
      <c r="K435" s="336"/>
      <c r="L435" s="311"/>
      <c r="M435" s="336"/>
      <c r="N435" s="335"/>
      <c r="O435" s="311"/>
    </row>
    <row r="436" spans="1:15" s="286" customFormat="1" ht="26.25" customHeight="1" hidden="1" thickBot="1">
      <c r="A436" s="576"/>
      <c r="B436" s="577"/>
      <c r="C436" s="506">
        <f>індив!B581</f>
        <v>0</v>
      </c>
      <c r="D436" s="506">
        <f>індив!C581</f>
        <v>0</v>
      </c>
      <c r="E436" s="506">
        <f>індив!D581</f>
        <v>0</v>
      </c>
      <c r="F436" s="336"/>
      <c r="G436" s="311"/>
      <c r="H436" s="336"/>
      <c r="I436" s="335"/>
      <c r="J436" s="311"/>
      <c r="K436" s="336"/>
      <c r="L436" s="311"/>
      <c r="M436" s="336"/>
      <c r="N436" s="335"/>
      <c r="O436" s="311"/>
    </row>
    <row r="437" spans="1:15" s="286" customFormat="1" ht="26.25" customHeight="1" hidden="1" thickBot="1">
      <c r="A437" s="576"/>
      <c r="B437" s="577"/>
      <c r="C437" s="506">
        <f>індив!B582</f>
        <v>0</v>
      </c>
      <c r="D437" s="506">
        <f>індив!C582</f>
        <v>0</v>
      </c>
      <c r="E437" s="506">
        <f>індив!D582</f>
        <v>0</v>
      </c>
      <c r="F437" s="336"/>
      <c r="G437" s="311"/>
      <c r="H437" s="336"/>
      <c r="I437" s="335"/>
      <c r="J437" s="311"/>
      <c r="K437" s="336"/>
      <c r="L437" s="311"/>
      <c r="M437" s="336"/>
      <c r="N437" s="335"/>
      <c r="O437" s="311"/>
    </row>
    <row r="438" spans="1:15" s="286" customFormat="1" ht="26.25" customHeight="1" hidden="1" thickBot="1">
      <c r="A438" s="576"/>
      <c r="B438" s="577"/>
      <c r="C438" s="506">
        <f>індив!B583</f>
        <v>0</v>
      </c>
      <c r="D438" s="506">
        <f>індив!C583</f>
        <v>0</v>
      </c>
      <c r="E438" s="506">
        <f>індив!D583</f>
        <v>0</v>
      </c>
      <c r="F438" s="336"/>
      <c r="G438" s="311"/>
      <c r="H438" s="336"/>
      <c r="I438" s="335"/>
      <c r="J438" s="311"/>
      <c r="K438" s="336"/>
      <c r="L438" s="311"/>
      <c r="M438" s="336"/>
      <c r="N438" s="335"/>
      <c r="O438" s="311"/>
    </row>
    <row r="439" spans="1:15" ht="26.25" customHeight="1" hidden="1" thickBot="1">
      <c r="A439" s="576"/>
      <c r="B439" s="577"/>
      <c r="C439" s="329" t="str">
        <f>індив!B584</f>
        <v>Якості</v>
      </c>
      <c r="D439" s="329">
        <f>індив!C584</f>
        <v>0</v>
      </c>
      <c r="E439" s="329">
        <f>індив!D584</f>
        <v>0</v>
      </c>
      <c r="F439" s="18"/>
      <c r="G439" s="17"/>
      <c r="H439" s="18"/>
      <c r="I439" s="19"/>
      <c r="J439" s="17"/>
      <c r="K439" s="18"/>
      <c r="L439" s="17"/>
      <c r="M439" s="18"/>
      <c r="N439" s="19"/>
      <c r="O439" s="17"/>
    </row>
    <row r="440" spans="1:15" s="286" customFormat="1" ht="26.25" customHeight="1" hidden="1" thickBot="1">
      <c r="A440" s="576"/>
      <c r="B440" s="577"/>
      <c r="C440" s="506">
        <f>індив!B585</f>
        <v>0</v>
      </c>
      <c r="D440" s="506">
        <f>індив!C585</f>
        <v>0</v>
      </c>
      <c r="E440" s="506">
        <f>індив!D585</f>
        <v>0</v>
      </c>
      <c r="F440" s="336"/>
      <c r="G440" s="311"/>
      <c r="H440" s="336"/>
      <c r="I440" s="335"/>
      <c r="J440" s="311"/>
      <c r="K440" s="336"/>
      <c r="L440" s="311"/>
      <c r="M440" s="336"/>
      <c r="N440" s="335"/>
      <c r="O440" s="311"/>
    </row>
    <row r="441" spans="1:15" s="286" customFormat="1" ht="26.25" customHeight="1" hidden="1" thickBot="1">
      <c r="A441" s="576"/>
      <c r="B441" s="577"/>
      <c r="C441" s="506">
        <f>індив!B586</f>
        <v>0</v>
      </c>
      <c r="D441" s="506">
        <f>індив!C586</f>
        <v>0</v>
      </c>
      <c r="E441" s="506">
        <f>індив!D586</f>
        <v>0</v>
      </c>
      <c r="F441" s="336"/>
      <c r="G441" s="311"/>
      <c r="H441" s="336"/>
      <c r="I441" s="335"/>
      <c r="J441" s="311"/>
      <c r="K441" s="336"/>
      <c r="L441" s="311"/>
      <c r="M441" s="336"/>
      <c r="N441" s="335"/>
      <c r="O441" s="311"/>
    </row>
    <row r="442" spans="1:15" s="286" customFormat="1" ht="26.25" customHeight="1" hidden="1" thickBot="1">
      <c r="A442" s="576"/>
      <c r="B442" s="577"/>
      <c r="C442" s="506">
        <f>індив!B587</f>
        <v>0</v>
      </c>
      <c r="D442" s="506">
        <f>індив!C587</f>
        <v>0</v>
      </c>
      <c r="E442" s="506">
        <f>індив!D587</f>
        <v>0</v>
      </c>
      <c r="F442" s="336"/>
      <c r="G442" s="311"/>
      <c r="H442" s="336"/>
      <c r="I442" s="335"/>
      <c r="J442" s="311"/>
      <c r="K442" s="336"/>
      <c r="L442" s="311"/>
      <c r="M442" s="336"/>
      <c r="N442" s="335"/>
      <c r="O442" s="311"/>
    </row>
    <row r="443" spans="1:15" s="286" customFormat="1" ht="26.25" customHeight="1" hidden="1" thickBot="1">
      <c r="A443" s="576"/>
      <c r="B443" s="577"/>
      <c r="C443" s="506">
        <f>індив!B588</f>
        <v>0</v>
      </c>
      <c r="D443" s="506">
        <f>індив!C588</f>
        <v>0</v>
      </c>
      <c r="E443" s="506">
        <f>індив!D588</f>
        <v>0</v>
      </c>
      <c r="F443" s="336"/>
      <c r="G443" s="311"/>
      <c r="H443" s="336"/>
      <c r="I443" s="335"/>
      <c r="J443" s="311"/>
      <c r="K443" s="336"/>
      <c r="L443" s="311"/>
      <c r="M443" s="336"/>
      <c r="N443" s="335"/>
      <c r="O443" s="311"/>
    </row>
    <row r="444" spans="1:15" s="286" customFormat="1" ht="26.25" customHeight="1" hidden="1" thickBot="1">
      <c r="A444" s="576"/>
      <c r="B444" s="577"/>
      <c r="C444" s="506">
        <f>індив!B589</f>
        <v>0</v>
      </c>
      <c r="D444" s="506">
        <f>індив!C589</f>
        <v>0</v>
      </c>
      <c r="E444" s="506">
        <f>індив!D589</f>
        <v>0</v>
      </c>
      <c r="F444" s="336"/>
      <c r="G444" s="311"/>
      <c r="H444" s="336"/>
      <c r="I444" s="335"/>
      <c r="J444" s="311"/>
      <c r="K444" s="336"/>
      <c r="L444" s="311"/>
      <c r="M444" s="336"/>
      <c r="N444" s="335"/>
      <c r="O444" s="311"/>
    </row>
    <row r="445" spans="1:15" s="286" customFormat="1" ht="26.25" customHeight="1" hidden="1" thickBot="1">
      <c r="A445" s="576"/>
      <c r="B445" s="577"/>
      <c r="C445" s="506">
        <f>індив!B590</f>
        <v>0</v>
      </c>
      <c r="D445" s="506">
        <f>індив!C590</f>
        <v>0</v>
      </c>
      <c r="E445" s="506">
        <f>індив!D590</f>
        <v>0</v>
      </c>
      <c r="F445" s="336"/>
      <c r="G445" s="311"/>
      <c r="H445" s="336"/>
      <c r="I445" s="335"/>
      <c r="J445" s="311"/>
      <c r="K445" s="336"/>
      <c r="L445" s="311"/>
      <c r="M445" s="336"/>
      <c r="N445" s="335"/>
      <c r="O445" s="311"/>
    </row>
    <row r="446" spans="1:15" ht="13.5" hidden="1" thickBot="1">
      <c r="A446" s="576"/>
      <c r="B446" s="577"/>
      <c r="C446" s="32">
        <f aca="true" t="shared" si="0" ref="C446:E449">C169</f>
        <v>0</v>
      </c>
      <c r="D446" s="20">
        <f t="shared" si="0"/>
        <v>0</v>
      </c>
      <c r="E446" s="20">
        <f t="shared" si="0"/>
        <v>0</v>
      </c>
      <c r="F446" s="576"/>
      <c r="G446" s="577"/>
      <c r="H446" s="576"/>
      <c r="I446" s="578"/>
      <c r="J446" s="577"/>
      <c r="K446" s="576"/>
      <c r="L446" s="577"/>
      <c r="M446" s="576"/>
      <c r="N446" s="578"/>
      <c r="O446" s="577"/>
    </row>
    <row r="447" spans="1:15" ht="13.5" hidden="1" thickBot="1">
      <c r="A447" s="576"/>
      <c r="B447" s="577"/>
      <c r="C447" s="32">
        <f t="shared" si="0"/>
        <v>0</v>
      </c>
      <c r="D447" s="20">
        <f t="shared" si="0"/>
        <v>0</v>
      </c>
      <c r="E447" s="20">
        <f t="shared" si="0"/>
        <v>0</v>
      </c>
      <c r="F447" s="576"/>
      <c r="G447" s="577"/>
      <c r="H447" s="576"/>
      <c r="I447" s="578"/>
      <c r="J447" s="577"/>
      <c r="K447" s="576"/>
      <c r="L447" s="577"/>
      <c r="M447" s="576"/>
      <c r="N447" s="578"/>
      <c r="O447" s="577"/>
    </row>
    <row r="448" spans="1:15" ht="13.5" hidden="1" thickBot="1">
      <c r="A448" s="576"/>
      <c r="B448" s="577"/>
      <c r="C448" s="32">
        <f t="shared" si="0"/>
        <v>0</v>
      </c>
      <c r="D448" s="20">
        <f t="shared" si="0"/>
        <v>0</v>
      </c>
      <c r="E448" s="20">
        <f t="shared" si="0"/>
        <v>0</v>
      </c>
      <c r="F448" s="576"/>
      <c r="G448" s="577"/>
      <c r="H448" s="576"/>
      <c r="I448" s="578"/>
      <c r="J448" s="577"/>
      <c r="K448" s="576"/>
      <c r="L448" s="577"/>
      <c r="M448" s="576"/>
      <c r="N448" s="578"/>
      <c r="O448" s="577"/>
    </row>
    <row r="449" spans="1:15" ht="13.5" hidden="1" thickBot="1">
      <c r="A449" s="576"/>
      <c r="B449" s="577"/>
      <c r="C449" s="32">
        <f t="shared" si="0"/>
        <v>0</v>
      </c>
      <c r="D449" s="20">
        <f t="shared" si="0"/>
        <v>0</v>
      </c>
      <c r="E449" s="20">
        <f t="shared" si="0"/>
        <v>0</v>
      </c>
      <c r="F449" s="576"/>
      <c r="G449" s="577"/>
      <c r="H449" s="576"/>
      <c r="I449" s="578"/>
      <c r="J449" s="577"/>
      <c r="K449" s="576"/>
      <c r="L449" s="577"/>
      <c r="M449" s="576"/>
      <c r="N449" s="578"/>
      <c r="O449" s="577"/>
    </row>
    <row r="450" spans="1:15" ht="36.75" customHeight="1" hidden="1" thickBot="1">
      <c r="A450" s="576"/>
      <c r="B450" s="577"/>
      <c r="C450" s="30" t="str">
        <f aca="true" t="shared" si="1" ref="C450:C457">C173</f>
        <v>Якості</v>
      </c>
      <c r="D450" s="20"/>
      <c r="E450" s="20"/>
      <c r="F450" s="576"/>
      <c r="G450" s="577"/>
      <c r="H450" s="576"/>
      <c r="I450" s="578"/>
      <c r="J450" s="577"/>
      <c r="K450" s="576"/>
      <c r="L450" s="577"/>
      <c r="M450" s="576"/>
      <c r="N450" s="578"/>
      <c r="O450" s="577"/>
    </row>
    <row r="451" spans="1:15" ht="21" hidden="1" thickBot="1">
      <c r="A451" s="576"/>
      <c r="B451" s="577"/>
      <c r="C451" s="31">
        <f t="shared" si="1"/>
        <v>0</v>
      </c>
      <c r="D451" s="20"/>
      <c r="E451" s="20"/>
      <c r="F451" s="576"/>
      <c r="G451" s="577"/>
      <c r="H451" s="576"/>
      <c r="I451" s="578"/>
      <c r="J451" s="577"/>
      <c r="K451" s="576"/>
      <c r="L451" s="577"/>
      <c r="M451" s="576"/>
      <c r="N451" s="578"/>
      <c r="O451" s="577"/>
    </row>
    <row r="452" spans="1:15" ht="13.5" hidden="1" thickBot="1">
      <c r="A452" s="576"/>
      <c r="B452" s="577"/>
      <c r="C452" s="32">
        <f t="shared" si="1"/>
        <v>0</v>
      </c>
      <c r="D452" s="17">
        <f aca="true" t="shared" si="2" ref="D452:E454">D175</f>
        <v>0</v>
      </c>
      <c r="E452" s="32">
        <f t="shared" si="2"/>
        <v>0</v>
      </c>
      <c r="F452" s="576">
        <f>індив!K454</f>
        <v>0</v>
      </c>
      <c r="G452" s="577"/>
      <c r="H452" s="576"/>
      <c r="I452" s="578"/>
      <c r="J452" s="577"/>
      <c r="K452" s="576">
        <f>індив!M454</f>
        <v>0</v>
      </c>
      <c r="L452" s="577"/>
      <c r="M452" s="576"/>
      <c r="N452" s="578"/>
      <c r="O452" s="577"/>
    </row>
    <row r="453" spans="1:15" ht="13.5" hidden="1" thickBot="1">
      <c r="A453" s="576"/>
      <c r="B453" s="577"/>
      <c r="C453" s="32">
        <f t="shared" si="1"/>
        <v>0</v>
      </c>
      <c r="D453" s="17">
        <f t="shared" si="2"/>
        <v>0</v>
      </c>
      <c r="E453" s="32">
        <f t="shared" si="2"/>
        <v>0</v>
      </c>
      <c r="F453" s="576">
        <f>індив!K455</f>
        <v>0</v>
      </c>
      <c r="G453" s="577"/>
      <c r="H453" s="576"/>
      <c r="I453" s="578"/>
      <c r="J453" s="577"/>
      <c r="K453" s="576">
        <f>індив!M455</f>
        <v>0</v>
      </c>
      <c r="L453" s="577"/>
      <c r="M453" s="576"/>
      <c r="N453" s="578"/>
      <c r="O453" s="577"/>
    </row>
    <row r="454" spans="1:15" ht="13.5" hidden="1" thickBot="1">
      <c r="A454" s="576"/>
      <c r="B454" s="577"/>
      <c r="C454" s="32">
        <f t="shared" si="1"/>
        <v>0</v>
      </c>
      <c r="D454" s="17">
        <f t="shared" si="2"/>
        <v>0</v>
      </c>
      <c r="E454" s="32">
        <f t="shared" si="2"/>
        <v>0</v>
      </c>
      <c r="F454" s="576">
        <f>індив!K456</f>
        <v>0</v>
      </c>
      <c r="G454" s="577"/>
      <c r="H454" s="576"/>
      <c r="I454" s="578"/>
      <c r="J454" s="577"/>
      <c r="K454" s="576">
        <f>індив!M456</f>
        <v>0</v>
      </c>
      <c r="L454" s="577"/>
      <c r="M454" s="576"/>
      <c r="N454" s="578"/>
      <c r="O454" s="577"/>
    </row>
    <row r="455" spans="1:15" ht="21" hidden="1" thickBot="1">
      <c r="A455" s="576"/>
      <c r="B455" s="577"/>
      <c r="C455" s="31" t="str">
        <f t="shared" si="1"/>
        <v>Підпрограма  2</v>
      </c>
      <c r="D455" s="20"/>
      <c r="E455" s="20"/>
      <c r="F455" s="576"/>
      <c r="G455" s="577"/>
      <c r="H455" s="576"/>
      <c r="I455" s="578"/>
      <c r="J455" s="577"/>
      <c r="K455" s="576"/>
      <c r="L455" s="577"/>
      <c r="M455" s="576"/>
      <c r="N455" s="578"/>
      <c r="O455" s="577"/>
    </row>
    <row r="456" spans="1:15" ht="13.5" hidden="1" thickBot="1">
      <c r="A456" s="576"/>
      <c r="B456" s="577"/>
      <c r="C456" s="32" t="str">
        <f t="shared" si="1"/>
        <v>Завдання 1</v>
      </c>
      <c r="D456" s="17">
        <f>D179</f>
        <v>0</v>
      </c>
      <c r="E456" s="32">
        <f>E179</f>
        <v>0</v>
      </c>
      <c r="F456" s="576">
        <f>індив!K458</f>
        <v>0</v>
      </c>
      <c r="G456" s="577"/>
      <c r="H456" s="576"/>
      <c r="I456" s="578"/>
      <c r="J456" s="577"/>
      <c r="K456" s="576">
        <f>індив!M458</f>
        <v>0</v>
      </c>
      <c r="L456" s="577"/>
      <c r="M456" s="576"/>
      <c r="N456" s="578"/>
      <c r="O456" s="577"/>
    </row>
    <row r="457" spans="1:15" ht="13.5" hidden="1" thickBot="1">
      <c r="A457" s="576"/>
      <c r="B457" s="577"/>
      <c r="C457" s="32" t="str">
        <f t="shared" si="1"/>
        <v>Затрат</v>
      </c>
      <c r="D457" s="17">
        <f>D180</f>
        <v>0</v>
      </c>
      <c r="E457" s="32">
        <f>E180</f>
        <v>0</v>
      </c>
      <c r="F457" s="576">
        <f>індив!K459</f>
        <v>0</v>
      </c>
      <c r="G457" s="577"/>
      <c r="H457" s="576"/>
      <c r="I457" s="578"/>
      <c r="J457" s="577"/>
      <c r="K457" s="576">
        <f>індив!M459</f>
        <v>0</v>
      </c>
      <c r="L457" s="577"/>
      <c r="M457" s="576"/>
      <c r="N457" s="578"/>
      <c r="O457" s="577"/>
    </row>
    <row r="458" spans="1:15" ht="13.5" hidden="1" thickBot="1">
      <c r="A458" s="576"/>
      <c r="B458" s="577"/>
      <c r="C458" s="32" t="e">
        <f>#REF!</f>
        <v>#REF!</v>
      </c>
      <c r="D458" s="17" t="e">
        <f>#REF!</f>
        <v>#REF!</v>
      </c>
      <c r="E458" s="32" t="e">
        <f>#REF!</f>
        <v>#REF!</v>
      </c>
      <c r="F458" s="576">
        <f>індив!K460</f>
        <v>0</v>
      </c>
      <c r="G458" s="577"/>
      <c r="H458" s="576"/>
      <c r="I458" s="578"/>
      <c r="J458" s="577"/>
      <c r="K458" s="576">
        <f>індив!M460</f>
        <v>0</v>
      </c>
      <c r="L458" s="577"/>
      <c r="M458" s="576"/>
      <c r="N458" s="578"/>
      <c r="O458" s="577"/>
    </row>
    <row r="459" spans="1:15" ht="21" hidden="1" thickBot="1">
      <c r="A459" s="576"/>
      <c r="B459" s="577"/>
      <c r="C459" s="31" t="e">
        <f>#REF!</f>
        <v>#REF!</v>
      </c>
      <c r="D459" s="20"/>
      <c r="E459" s="20"/>
      <c r="F459" s="576"/>
      <c r="G459" s="577"/>
      <c r="H459" s="576"/>
      <c r="I459" s="578"/>
      <c r="J459" s="577"/>
      <c r="K459" s="576"/>
      <c r="L459" s="577"/>
      <c r="M459" s="576"/>
      <c r="N459" s="578"/>
      <c r="O459" s="577"/>
    </row>
    <row r="460" spans="1:15" ht="13.5" hidden="1" thickBot="1">
      <c r="A460" s="576"/>
      <c r="B460" s="577"/>
      <c r="C460" s="32" t="e">
        <f>#REF!</f>
        <v>#REF!</v>
      </c>
      <c r="D460" s="17" t="e">
        <f>#REF!</f>
        <v>#REF!</v>
      </c>
      <c r="E460" s="32" t="e">
        <f>#REF!</f>
        <v>#REF!</v>
      </c>
      <c r="F460" s="576">
        <f>індив!K462</f>
        <v>0</v>
      </c>
      <c r="G460" s="577"/>
      <c r="H460" s="576"/>
      <c r="I460" s="578"/>
      <c r="J460" s="577"/>
      <c r="K460" s="576">
        <f>індив!M462</f>
        <v>0</v>
      </c>
      <c r="L460" s="577"/>
      <c r="M460" s="576"/>
      <c r="N460" s="578"/>
      <c r="O460" s="577"/>
    </row>
    <row r="461" spans="1:15" ht="13.5" hidden="1" thickBot="1">
      <c r="A461" s="576"/>
      <c r="B461" s="577"/>
      <c r="C461" s="32" t="e">
        <f>#REF!</f>
        <v>#REF!</v>
      </c>
      <c r="D461" s="17" t="e">
        <f>#REF!</f>
        <v>#REF!</v>
      </c>
      <c r="E461" s="32" t="e">
        <f>#REF!</f>
        <v>#REF!</v>
      </c>
      <c r="F461" s="576">
        <f>індив!K473</f>
        <v>0</v>
      </c>
      <c r="G461" s="577"/>
      <c r="H461" s="576"/>
      <c r="I461" s="578"/>
      <c r="J461" s="577"/>
      <c r="K461" s="576">
        <f>індив!M473</f>
        <v>0</v>
      </c>
      <c r="L461" s="577"/>
      <c r="M461" s="576"/>
      <c r="N461" s="578"/>
      <c r="O461" s="577"/>
    </row>
    <row r="462" spans="1:15" ht="21" hidden="1" thickBot="1">
      <c r="A462" s="576"/>
      <c r="B462" s="577"/>
      <c r="C462" s="31" t="e">
        <f>#REF!</f>
        <v>#REF!</v>
      </c>
      <c r="D462" s="20"/>
      <c r="E462" s="20"/>
      <c r="F462" s="576"/>
      <c r="G462" s="577"/>
      <c r="H462" s="576"/>
      <c r="I462" s="578"/>
      <c r="J462" s="577"/>
      <c r="K462" s="576"/>
      <c r="L462" s="577"/>
      <c r="M462" s="576"/>
      <c r="N462" s="578"/>
      <c r="O462" s="577"/>
    </row>
    <row r="463" spans="1:15" ht="13.5" hidden="1" thickBot="1">
      <c r="A463" s="576"/>
      <c r="B463" s="577"/>
      <c r="C463" s="32" t="e">
        <f>#REF!</f>
        <v>#REF!</v>
      </c>
      <c r="D463" s="17" t="e">
        <f>#REF!</f>
        <v>#REF!</v>
      </c>
      <c r="E463" s="32" t="e">
        <f>#REF!</f>
        <v>#REF!</v>
      </c>
      <c r="F463" s="576">
        <f>індив!K491</f>
        <v>0</v>
      </c>
      <c r="G463" s="577"/>
      <c r="H463" s="576"/>
      <c r="I463" s="578"/>
      <c r="J463" s="577"/>
      <c r="K463" s="576">
        <f>індив!M491</f>
        <v>0</v>
      </c>
      <c r="L463" s="577"/>
      <c r="M463" s="576"/>
      <c r="N463" s="578"/>
      <c r="O463" s="577"/>
    </row>
    <row r="465" spans="1:14" ht="30" customHeight="1">
      <c r="A465" s="579" t="str">
        <f>CONCATENATE("Наслідки у разі якщо додаткові кошти не будуть передбачені у ",Лист1!B12," - ",Лист1!B13," роках та альтернативні заходи, яких необхідно вжити для забезпечення виконання бюджетної програми")</f>
        <v>Наслідки у разі якщо додаткові кошти не будуть передбачені у 20__ - 20__ роках та альтернативні заходи, яких необхідно вжити для забезпечення виконання бюджетної програми</v>
      </c>
      <c r="B465" s="579"/>
      <c r="C465" s="579"/>
      <c r="D465" s="579"/>
      <c r="E465" s="579"/>
      <c r="F465" s="579"/>
      <c r="G465" s="579"/>
      <c r="H465" s="579"/>
      <c r="I465" s="579"/>
      <c r="J465" s="579"/>
      <c r="K465" s="579"/>
      <c r="L465" s="579"/>
      <c r="M465" s="579"/>
      <c r="N465" s="579"/>
    </row>
    <row r="466" ht="12.75">
      <c r="A466" t="s">
        <v>303</v>
      </c>
    </row>
    <row r="467" ht="13.5" thickBot="1"/>
    <row r="468" spans="1:15" ht="15.75" thickBot="1">
      <c r="A468" s="531"/>
      <c r="B468" s="34"/>
      <c r="C468" s="35" t="s">
        <v>68</v>
      </c>
      <c r="D468" s="36"/>
      <c r="E468" s="36"/>
      <c r="F468" s="537"/>
      <c r="G468" s="538"/>
      <c r="H468" s="537"/>
      <c r="I468" s="539"/>
      <c r="J468" s="538"/>
      <c r="K468" s="580"/>
      <c r="L468" s="581"/>
      <c r="M468" s="580"/>
      <c r="N468" s="582"/>
      <c r="O468" s="581"/>
    </row>
    <row r="469" spans="1:10" ht="15">
      <c r="A469" s="37"/>
      <c r="B469" s="37"/>
      <c r="C469" s="38"/>
      <c r="D469" s="39"/>
      <c r="E469" s="39"/>
      <c r="F469" s="39"/>
      <c r="G469" s="39"/>
      <c r="H469" s="39"/>
      <c r="I469" s="39"/>
      <c r="J469" s="39"/>
    </row>
    <row r="471" ht="12.75" customHeight="1" hidden="1"/>
    <row r="472" spans="1:10" ht="16.5" customHeight="1">
      <c r="A472" s="540" t="s">
        <v>254</v>
      </c>
      <c r="B472" s="540"/>
      <c r="C472" s="540"/>
      <c r="D472" s="40"/>
      <c r="F472" s="41"/>
      <c r="G472" s="40"/>
      <c r="I472" s="541"/>
      <c r="J472" s="541"/>
    </row>
    <row r="473" spans="1:10" ht="22.5" customHeight="1">
      <c r="A473" s="313"/>
      <c r="B473" s="313"/>
      <c r="C473" s="314"/>
      <c r="D473" s="43"/>
      <c r="F473" s="270" t="s">
        <v>70</v>
      </c>
      <c r="G473" s="43"/>
      <c r="I473" s="556" t="s">
        <v>71</v>
      </c>
      <c r="J473" s="556"/>
    </row>
    <row r="474" spans="1:10" ht="16.5" customHeight="1">
      <c r="A474" s="540" t="s">
        <v>72</v>
      </c>
      <c r="B474" s="540"/>
      <c r="C474" s="540"/>
      <c r="D474" s="40"/>
      <c r="F474" s="42"/>
      <c r="G474" s="40"/>
      <c r="I474" s="541"/>
      <c r="J474" s="541"/>
    </row>
    <row r="475" spans="1:10" ht="22.5" customHeight="1">
      <c r="A475" s="331"/>
      <c r="B475" s="331"/>
      <c r="C475" s="314"/>
      <c r="D475" s="43"/>
      <c r="F475" s="270" t="s">
        <v>70</v>
      </c>
      <c r="G475" s="43"/>
      <c r="I475" s="556" t="s">
        <v>71</v>
      </c>
      <c r="J475" s="556"/>
    </row>
    <row r="476" spans="1:2" ht="12.75">
      <c r="A476" s="12"/>
      <c r="B476" s="12"/>
    </row>
    <row r="477" spans="1:18" ht="34.5" customHeight="1">
      <c r="A477" s="575" t="s">
        <v>246</v>
      </c>
      <c r="B477" s="575"/>
      <c r="C477" s="575"/>
      <c r="D477" s="575"/>
      <c r="E477" s="575"/>
      <c r="F477" s="575"/>
      <c r="G477" s="575"/>
      <c r="H477" s="575"/>
      <c r="I477" s="575"/>
      <c r="J477" s="575"/>
      <c r="K477" s="575"/>
      <c r="L477" s="575"/>
      <c r="M477" s="575"/>
      <c r="N477" s="575"/>
      <c r="O477" s="575"/>
      <c r="P477" s="575"/>
      <c r="Q477" s="575"/>
      <c r="R477" s="286"/>
    </row>
    <row r="478" spans="1:18" ht="46.5" customHeight="1">
      <c r="A478" s="575" t="s">
        <v>247</v>
      </c>
      <c r="B478" s="575"/>
      <c r="C478" s="575"/>
      <c r="D478" s="575"/>
      <c r="E478" s="575"/>
      <c r="F478" s="575"/>
      <c r="G478" s="575"/>
      <c r="H478" s="575"/>
      <c r="I478" s="575"/>
      <c r="J478" s="575"/>
      <c r="K478" s="575"/>
      <c r="L478" s="575"/>
      <c r="M478" s="575"/>
      <c r="N478" s="575"/>
      <c r="O478" s="575"/>
      <c r="P478" s="575"/>
      <c r="Q478" s="575"/>
      <c r="R478" s="575"/>
    </row>
  </sheetData>
  <sheetProtection/>
  <mergeCells count="651">
    <mergeCell ref="F229:G229"/>
    <mergeCell ref="H229:J229"/>
    <mergeCell ref="F468:G468"/>
    <mergeCell ref="H468:J468"/>
    <mergeCell ref="H341:J341"/>
    <mergeCell ref="H342:J342"/>
    <mergeCell ref="H343:J343"/>
    <mergeCell ref="H345:J345"/>
    <mergeCell ref="H337:J337"/>
    <mergeCell ref="H338:J338"/>
    <mergeCell ref="A461:B461"/>
    <mergeCell ref="A462:B462"/>
    <mergeCell ref="A463:B463"/>
    <mergeCell ref="A457:B457"/>
    <mergeCell ref="A458:B458"/>
    <mergeCell ref="A459:B459"/>
    <mergeCell ref="A460:B460"/>
    <mergeCell ref="A453:B453"/>
    <mergeCell ref="A454:B454"/>
    <mergeCell ref="A455:B455"/>
    <mergeCell ref="A456:B456"/>
    <mergeCell ref="A449:B449"/>
    <mergeCell ref="A450:B450"/>
    <mergeCell ref="A451:B451"/>
    <mergeCell ref="A452:B452"/>
    <mergeCell ref="A445:B445"/>
    <mergeCell ref="A446:B446"/>
    <mergeCell ref="A447:B447"/>
    <mergeCell ref="A448:B448"/>
    <mergeCell ref="A441:B441"/>
    <mergeCell ref="A442:B442"/>
    <mergeCell ref="A443:B443"/>
    <mergeCell ref="A444:B444"/>
    <mergeCell ref="A437:B437"/>
    <mergeCell ref="A438:B438"/>
    <mergeCell ref="A439:B439"/>
    <mergeCell ref="A440:B440"/>
    <mergeCell ref="A433:B433"/>
    <mergeCell ref="A434:B434"/>
    <mergeCell ref="A435:B435"/>
    <mergeCell ref="A436:B436"/>
    <mergeCell ref="A429:B429"/>
    <mergeCell ref="A430:B430"/>
    <mergeCell ref="A431:B431"/>
    <mergeCell ref="A432:B432"/>
    <mergeCell ref="A425:B425"/>
    <mergeCell ref="A426:B426"/>
    <mergeCell ref="A427:B427"/>
    <mergeCell ref="A428:B428"/>
    <mergeCell ref="A421:B421"/>
    <mergeCell ref="A422:B422"/>
    <mergeCell ref="A423:B423"/>
    <mergeCell ref="A424:B424"/>
    <mergeCell ref="A417:B417"/>
    <mergeCell ref="A418:B418"/>
    <mergeCell ref="A419:B419"/>
    <mergeCell ref="A420:B420"/>
    <mergeCell ref="A413:B413"/>
    <mergeCell ref="A414:B414"/>
    <mergeCell ref="A415:B415"/>
    <mergeCell ref="A416:B416"/>
    <mergeCell ref="A409:B409"/>
    <mergeCell ref="A410:B410"/>
    <mergeCell ref="A411:B411"/>
    <mergeCell ref="A412:B412"/>
    <mergeCell ref="A405:B405"/>
    <mergeCell ref="A406:B406"/>
    <mergeCell ref="A407:B407"/>
    <mergeCell ref="A408:B408"/>
    <mergeCell ref="A401:B401"/>
    <mergeCell ref="A402:B402"/>
    <mergeCell ref="A403:B403"/>
    <mergeCell ref="A404:B404"/>
    <mergeCell ref="A398:B398"/>
    <mergeCell ref="A399:B399"/>
    <mergeCell ref="A400:B400"/>
    <mergeCell ref="A128:A133"/>
    <mergeCell ref="B128:B133"/>
    <mergeCell ref="A351:A356"/>
    <mergeCell ref="B351:B356"/>
    <mergeCell ref="B236:B241"/>
    <mergeCell ref="A229:B229"/>
    <mergeCell ref="A234:O234"/>
    <mergeCell ref="H339:J339"/>
    <mergeCell ref="H340:J340"/>
    <mergeCell ref="H333:J333"/>
    <mergeCell ref="H334:J334"/>
    <mergeCell ref="H335:J335"/>
    <mergeCell ref="H336:J336"/>
    <mergeCell ref="H329:J329"/>
    <mergeCell ref="H330:J330"/>
    <mergeCell ref="H331:J331"/>
    <mergeCell ref="H332:J332"/>
    <mergeCell ref="H325:J325"/>
    <mergeCell ref="H326:J326"/>
    <mergeCell ref="H327:J327"/>
    <mergeCell ref="H328:J328"/>
    <mergeCell ref="H321:J321"/>
    <mergeCell ref="H322:J322"/>
    <mergeCell ref="H323:J323"/>
    <mergeCell ref="H324:J324"/>
    <mergeCell ref="H317:J317"/>
    <mergeCell ref="H318:J318"/>
    <mergeCell ref="H319:J319"/>
    <mergeCell ref="H320:J320"/>
    <mergeCell ref="H313:J313"/>
    <mergeCell ref="H314:J314"/>
    <mergeCell ref="H315:J315"/>
    <mergeCell ref="H316:J316"/>
    <mergeCell ref="H309:J309"/>
    <mergeCell ref="H310:J310"/>
    <mergeCell ref="H311:J311"/>
    <mergeCell ref="H312:J312"/>
    <mergeCell ref="H305:J305"/>
    <mergeCell ref="H306:J306"/>
    <mergeCell ref="H307:J307"/>
    <mergeCell ref="H308:J308"/>
    <mergeCell ref="H301:J301"/>
    <mergeCell ref="H302:J302"/>
    <mergeCell ref="H303:J303"/>
    <mergeCell ref="H304:J304"/>
    <mergeCell ref="H297:J297"/>
    <mergeCell ref="H298:J298"/>
    <mergeCell ref="H299:J299"/>
    <mergeCell ref="H300:J300"/>
    <mergeCell ref="H119:J119"/>
    <mergeCell ref="H120:J120"/>
    <mergeCell ref="H121:J121"/>
    <mergeCell ref="H245:J245"/>
    <mergeCell ref="H221:J221"/>
    <mergeCell ref="H222:J222"/>
    <mergeCell ref="H223:J223"/>
    <mergeCell ref="H224:J224"/>
    <mergeCell ref="H217:J217"/>
    <mergeCell ref="H218:J218"/>
    <mergeCell ref="H115:J115"/>
    <mergeCell ref="H116:J116"/>
    <mergeCell ref="H117:J117"/>
    <mergeCell ref="H118:J118"/>
    <mergeCell ref="H111:J111"/>
    <mergeCell ref="H112:J112"/>
    <mergeCell ref="H113:J113"/>
    <mergeCell ref="H114:J114"/>
    <mergeCell ref="H107:J107"/>
    <mergeCell ref="H108:J108"/>
    <mergeCell ref="H109:J109"/>
    <mergeCell ref="H110:J110"/>
    <mergeCell ref="H103:J103"/>
    <mergeCell ref="H104:J104"/>
    <mergeCell ref="H105:J105"/>
    <mergeCell ref="H106:J106"/>
    <mergeCell ref="H99:J99"/>
    <mergeCell ref="H100:J100"/>
    <mergeCell ref="H101:J101"/>
    <mergeCell ref="H102:J102"/>
    <mergeCell ref="H95:J95"/>
    <mergeCell ref="H96:J96"/>
    <mergeCell ref="H97:J97"/>
    <mergeCell ref="H98:J98"/>
    <mergeCell ref="H91:J91"/>
    <mergeCell ref="H92:J92"/>
    <mergeCell ref="H93:J93"/>
    <mergeCell ref="H94:J94"/>
    <mergeCell ref="H212:J212"/>
    <mergeCell ref="H219:J219"/>
    <mergeCell ref="H220:J220"/>
    <mergeCell ref="H213:J213"/>
    <mergeCell ref="H214:J214"/>
    <mergeCell ref="H215:J215"/>
    <mergeCell ref="H216:J216"/>
    <mergeCell ref="H208:J208"/>
    <mergeCell ref="H209:J209"/>
    <mergeCell ref="H210:J210"/>
    <mergeCell ref="H211:J211"/>
    <mergeCell ref="H204:J204"/>
    <mergeCell ref="H205:J205"/>
    <mergeCell ref="H206:J206"/>
    <mergeCell ref="H207:J207"/>
    <mergeCell ref="H200:J200"/>
    <mergeCell ref="H201:J201"/>
    <mergeCell ref="H202:J202"/>
    <mergeCell ref="H203:J203"/>
    <mergeCell ref="H196:J196"/>
    <mergeCell ref="H197:J197"/>
    <mergeCell ref="H198:J198"/>
    <mergeCell ref="H199:J199"/>
    <mergeCell ref="H192:J192"/>
    <mergeCell ref="H193:J193"/>
    <mergeCell ref="H194:J194"/>
    <mergeCell ref="H195:J195"/>
    <mergeCell ref="H188:J188"/>
    <mergeCell ref="H189:J189"/>
    <mergeCell ref="H190:J190"/>
    <mergeCell ref="H191:J191"/>
    <mergeCell ref="F222:G222"/>
    <mergeCell ref="F223:G223"/>
    <mergeCell ref="F224:G224"/>
    <mergeCell ref="H181:J181"/>
    <mergeCell ref="H182:J182"/>
    <mergeCell ref="H183:J183"/>
    <mergeCell ref="H184:J184"/>
    <mergeCell ref="H185:J185"/>
    <mergeCell ref="H186:J186"/>
    <mergeCell ref="H187:J187"/>
    <mergeCell ref="F218:G218"/>
    <mergeCell ref="F219:G219"/>
    <mergeCell ref="F220:G220"/>
    <mergeCell ref="F221:G221"/>
    <mergeCell ref="F214:G214"/>
    <mergeCell ref="F215:G215"/>
    <mergeCell ref="F216:G216"/>
    <mergeCell ref="F217:G217"/>
    <mergeCell ref="F210:G210"/>
    <mergeCell ref="F211:G211"/>
    <mergeCell ref="F212:G212"/>
    <mergeCell ref="F213:G213"/>
    <mergeCell ref="F206:G206"/>
    <mergeCell ref="F207:G207"/>
    <mergeCell ref="F208:G208"/>
    <mergeCell ref="F209:G209"/>
    <mergeCell ref="F202:G202"/>
    <mergeCell ref="F203:G203"/>
    <mergeCell ref="F204:G204"/>
    <mergeCell ref="F205:G205"/>
    <mergeCell ref="F198:G198"/>
    <mergeCell ref="F199:G199"/>
    <mergeCell ref="F200:G200"/>
    <mergeCell ref="F201:G201"/>
    <mergeCell ref="F194:G194"/>
    <mergeCell ref="F195:G195"/>
    <mergeCell ref="F196:G196"/>
    <mergeCell ref="F197:G197"/>
    <mergeCell ref="F190:G190"/>
    <mergeCell ref="F191:G191"/>
    <mergeCell ref="F192:G192"/>
    <mergeCell ref="F193:G193"/>
    <mergeCell ref="F186:G186"/>
    <mergeCell ref="F187:G187"/>
    <mergeCell ref="F188:G188"/>
    <mergeCell ref="F189:G189"/>
    <mergeCell ref="F182:G182"/>
    <mergeCell ref="F183:G183"/>
    <mergeCell ref="F184:G184"/>
    <mergeCell ref="F185:G185"/>
    <mergeCell ref="M357:O357"/>
    <mergeCell ref="K363:L363"/>
    <mergeCell ref="H147:J147"/>
    <mergeCell ref="H148:J148"/>
    <mergeCell ref="H149:J149"/>
    <mergeCell ref="H150:J150"/>
    <mergeCell ref="H151:J151"/>
    <mergeCell ref="H152:J152"/>
    <mergeCell ref="H155:J155"/>
    <mergeCell ref="K357:L357"/>
    <mergeCell ref="F456:G456"/>
    <mergeCell ref="H367:J367"/>
    <mergeCell ref="F368:G368"/>
    <mergeCell ref="H368:J368"/>
    <mergeCell ref="F369:G369"/>
    <mergeCell ref="F370:G370"/>
    <mergeCell ref="F376:G376"/>
    <mergeCell ref="F377:G377"/>
    <mergeCell ref="H376:J376"/>
    <mergeCell ref="H377:J377"/>
    <mergeCell ref="K369:L369"/>
    <mergeCell ref="M369:O369"/>
    <mergeCell ref="K368:L368"/>
    <mergeCell ref="M368:O368"/>
    <mergeCell ref="K370:L370"/>
    <mergeCell ref="M370:O370"/>
    <mergeCell ref="F365:G365"/>
    <mergeCell ref="H366:J366"/>
    <mergeCell ref="H369:J369"/>
    <mergeCell ref="H370:J370"/>
    <mergeCell ref="K366:L366"/>
    <mergeCell ref="M366:O366"/>
    <mergeCell ref="K367:L367"/>
    <mergeCell ref="M367:O367"/>
    <mergeCell ref="A236:A241"/>
    <mergeCell ref="C236:C241"/>
    <mergeCell ref="F236:G239"/>
    <mergeCell ref="H236:J241"/>
    <mergeCell ref="F240:F241"/>
    <mergeCell ref="D236:E239"/>
    <mergeCell ref="D240:D241"/>
    <mergeCell ref="H357:J357"/>
    <mergeCell ref="H371:J371"/>
    <mergeCell ref="F357:G357"/>
    <mergeCell ref="F363:G363"/>
    <mergeCell ref="F364:G364"/>
    <mergeCell ref="F366:G366"/>
    <mergeCell ref="F360:G360"/>
    <mergeCell ref="H360:J360"/>
    <mergeCell ref="F361:G361"/>
    <mergeCell ref="H361:J361"/>
    <mergeCell ref="H242:J242"/>
    <mergeCell ref="H456:J456"/>
    <mergeCell ref="H363:J363"/>
    <mergeCell ref="H364:J364"/>
    <mergeCell ref="H365:J365"/>
    <mergeCell ref="A349:O349"/>
    <mergeCell ref="F351:G356"/>
    <mergeCell ref="H351:J356"/>
    <mergeCell ref="K351:L356"/>
    <mergeCell ref="M351:O356"/>
    <mergeCell ref="C351:C356"/>
    <mergeCell ref="D351:D356"/>
    <mergeCell ref="E351:E356"/>
    <mergeCell ref="H286:J286"/>
    <mergeCell ref="H287:J287"/>
    <mergeCell ref="H288:J288"/>
    <mergeCell ref="H289:J289"/>
    <mergeCell ref="H290:J290"/>
    <mergeCell ref="H291:J291"/>
    <mergeCell ref="H292:J292"/>
    <mergeCell ref="H293:J293"/>
    <mergeCell ref="H278:J278"/>
    <mergeCell ref="H279:J279"/>
    <mergeCell ref="H280:J280"/>
    <mergeCell ref="H281:J281"/>
    <mergeCell ref="H282:J282"/>
    <mergeCell ref="H283:J283"/>
    <mergeCell ref="H284:J284"/>
    <mergeCell ref="H285:J285"/>
    <mergeCell ref="H270:J270"/>
    <mergeCell ref="H271:J271"/>
    <mergeCell ref="H272:J272"/>
    <mergeCell ref="H273:J273"/>
    <mergeCell ref="H274:J274"/>
    <mergeCell ref="H275:J275"/>
    <mergeCell ref="H276:J276"/>
    <mergeCell ref="H277:J277"/>
    <mergeCell ref="H268:J268"/>
    <mergeCell ref="H269:J269"/>
    <mergeCell ref="H262:J262"/>
    <mergeCell ref="H263:J263"/>
    <mergeCell ref="H264:J264"/>
    <mergeCell ref="H265:J265"/>
    <mergeCell ref="H256:J256"/>
    <mergeCell ref="H257:J257"/>
    <mergeCell ref="H266:J266"/>
    <mergeCell ref="H267:J267"/>
    <mergeCell ref="H163:J163"/>
    <mergeCell ref="A226:N226"/>
    <mergeCell ref="H166:J166"/>
    <mergeCell ref="H169:J169"/>
    <mergeCell ref="H170:J170"/>
    <mergeCell ref="F169:G169"/>
    <mergeCell ref="F170:G170"/>
    <mergeCell ref="F166:G166"/>
    <mergeCell ref="F173:G173"/>
    <mergeCell ref="F181:G181"/>
    <mergeCell ref="H162:J162"/>
    <mergeCell ref="H156:J156"/>
    <mergeCell ref="H157:J157"/>
    <mergeCell ref="H158:J158"/>
    <mergeCell ref="H159:J159"/>
    <mergeCell ref="H160:J160"/>
    <mergeCell ref="H144:J144"/>
    <mergeCell ref="H153:J153"/>
    <mergeCell ref="H154:J154"/>
    <mergeCell ref="H161:J161"/>
    <mergeCell ref="H140:J140"/>
    <mergeCell ref="H141:J141"/>
    <mergeCell ref="H142:J142"/>
    <mergeCell ref="H143:J143"/>
    <mergeCell ref="H62:J62"/>
    <mergeCell ref="H57:J57"/>
    <mergeCell ref="H58:J58"/>
    <mergeCell ref="H145:J145"/>
    <mergeCell ref="H134:J134"/>
    <mergeCell ref="H137:J137"/>
    <mergeCell ref="H65:J65"/>
    <mergeCell ref="H66:J66"/>
    <mergeCell ref="H73:J73"/>
    <mergeCell ref="H74:J74"/>
    <mergeCell ref="H27:J27"/>
    <mergeCell ref="H28:J28"/>
    <mergeCell ref="H31:J31"/>
    <mergeCell ref="H32:J32"/>
    <mergeCell ref="H29:J29"/>
    <mergeCell ref="H30:J30"/>
    <mergeCell ref="H20:J20"/>
    <mergeCell ref="D14:D19"/>
    <mergeCell ref="H25:J25"/>
    <mergeCell ref="H26:J26"/>
    <mergeCell ref="E14:E19"/>
    <mergeCell ref="F14:G17"/>
    <mergeCell ref="H14:J19"/>
    <mergeCell ref="H21:J21"/>
    <mergeCell ref="H22:J22"/>
    <mergeCell ref="H24:J24"/>
    <mergeCell ref="H43:J43"/>
    <mergeCell ref="H37:J37"/>
    <mergeCell ref="H38:J38"/>
    <mergeCell ref="H39:J39"/>
    <mergeCell ref="H40:J40"/>
    <mergeCell ref="H41:J41"/>
    <mergeCell ref="H42:J42"/>
    <mergeCell ref="H33:J33"/>
    <mergeCell ref="H34:J34"/>
    <mergeCell ref="H35:J35"/>
    <mergeCell ref="H36:J36"/>
    <mergeCell ref="C128:C133"/>
    <mergeCell ref="D128:D133"/>
    <mergeCell ref="H49:J49"/>
    <mergeCell ref="H50:J50"/>
    <mergeCell ref="H63:J63"/>
    <mergeCell ref="H64:J64"/>
    <mergeCell ref="H59:J59"/>
    <mergeCell ref="H60:J60"/>
    <mergeCell ref="H61:J61"/>
    <mergeCell ref="H83:J83"/>
    <mergeCell ref="H44:J44"/>
    <mergeCell ref="H45:J45"/>
    <mergeCell ref="I475:J475"/>
    <mergeCell ref="A472:C472"/>
    <mergeCell ref="I472:J472"/>
    <mergeCell ref="I473:J473"/>
    <mergeCell ref="A474:C474"/>
    <mergeCell ref="I474:J474"/>
    <mergeCell ref="E128:E133"/>
    <mergeCell ref="H128:J133"/>
    <mergeCell ref="A10:F10"/>
    <mergeCell ref="A11:L11"/>
    <mergeCell ref="F18:F19"/>
    <mergeCell ref="C14:C19"/>
    <mergeCell ref="A12:O12"/>
    <mergeCell ref="A14:A19"/>
    <mergeCell ref="B14:B19"/>
    <mergeCell ref="F138:G138"/>
    <mergeCell ref="H46:J46"/>
    <mergeCell ref="H47:J47"/>
    <mergeCell ref="H48:J48"/>
    <mergeCell ref="F128:G133"/>
    <mergeCell ref="H67:J67"/>
    <mergeCell ref="H68:J68"/>
    <mergeCell ref="H69:J69"/>
    <mergeCell ref="A126:O126"/>
    <mergeCell ref="H123:J123"/>
    <mergeCell ref="F134:G134"/>
    <mergeCell ref="F137:G137"/>
    <mergeCell ref="H51:J51"/>
    <mergeCell ref="H52:J52"/>
    <mergeCell ref="H53:J53"/>
    <mergeCell ref="H54:J54"/>
    <mergeCell ref="H55:J55"/>
    <mergeCell ref="H56:J56"/>
    <mergeCell ref="H70:J70"/>
    <mergeCell ref="H71:J71"/>
    <mergeCell ref="F143:G143"/>
    <mergeCell ref="F144:G144"/>
    <mergeCell ref="F145:G145"/>
    <mergeCell ref="F146:G146"/>
    <mergeCell ref="F139:G139"/>
    <mergeCell ref="F140:G140"/>
    <mergeCell ref="F141:G141"/>
    <mergeCell ref="F142:G142"/>
    <mergeCell ref="F150:G150"/>
    <mergeCell ref="F161:G161"/>
    <mergeCell ref="F151:G151"/>
    <mergeCell ref="F152:G152"/>
    <mergeCell ref="F153:G153"/>
    <mergeCell ref="F154:G154"/>
    <mergeCell ref="F155:G155"/>
    <mergeCell ref="F156:G156"/>
    <mergeCell ref="F159:G159"/>
    <mergeCell ref="F167:G167"/>
    <mergeCell ref="H167:J167"/>
    <mergeCell ref="F168:G168"/>
    <mergeCell ref="H168:J168"/>
    <mergeCell ref="H165:J165"/>
    <mergeCell ref="H23:J23"/>
    <mergeCell ref="F163:G163"/>
    <mergeCell ref="F164:G164"/>
    <mergeCell ref="F165:G165"/>
    <mergeCell ref="F160:G160"/>
    <mergeCell ref="F147:G147"/>
    <mergeCell ref="F148:G148"/>
    <mergeCell ref="H84:J84"/>
    <mergeCell ref="F149:G149"/>
    <mergeCell ref="F175:G175"/>
    <mergeCell ref="H175:J175"/>
    <mergeCell ref="F174:G174"/>
    <mergeCell ref="F157:G157"/>
    <mergeCell ref="H171:J171"/>
    <mergeCell ref="F172:G172"/>
    <mergeCell ref="H172:J172"/>
    <mergeCell ref="F171:G171"/>
    <mergeCell ref="F162:G162"/>
    <mergeCell ref="F158:G158"/>
    <mergeCell ref="F176:G176"/>
    <mergeCell ref="H176:J176"/>
    <mergeCell ref="F177:G177"/>
    <mergeCell ref="H177:J177"/>
    <mergeCell ref="F178:G178"/>
    <mergeCell ref="H178:J178"/>
    <mergeCell ref="F179:G179"/>
    <mergeCell ref="H179:J179"/>
    <mergeCell ref="F180:G180"/>
    <mergeCell ref="H180:J180"/>
    <mergeCell ref="H75:J75"/>
    <mergeCell ref="H76:J76"/>
    <mergeCell ref="H77:J77"/>
    <mergeCell ref="H78:J78"/>
    <mergeCell ref="H79:J79"/>
    <mergeCell ref="H80:J80"/>
    <mergeCell ref="H81:J81"/>
    <mergeCell ref="H82:J82"/>
    <mergeCell ref="H85:J85"/>
    <mergeCell ref="H86:J86"/>
    <mergeCell ref="H87:J87"/>
    <mergeCell ref="H88:J88"/>
    <mergeCell ref="H89:J89"/>
    <mergeCell ref="H90:J90"/>
    <mergeCell ref="H244:J244"/>
    <mergeCell ref="H243:J243"/>
    <mergeCell ref="H173:J173"/>
    <mergeCell ref="H174:J174"/>
    <mergeCell ref="H146:J146"/>
    <mergeCell ref="H138:J138"/>
    <mergeCell ref="H139:J139"/>
    <mergeCell ref="H164:J164"/>
    <mergeCell ref="H250:J250"/>
    <mergeCell ref="H251:J251"/>
    <mergeCell ref="H246:J246"/>
    <mergeCell ref="H247:J247"/>
    <mergeCell ref="H248:J248"/>
    <mergeCell ref="H249:J249"/>
    <mergeCell ref="H252:J252"/>
    <mergeCell ref="H253:J253"/>
    <mergeCell ref="H295:J295"/>
    <mergeCell ref="H296:J296"/>
    <mergeCell ref="H258:J258"/>
    <mergeCell ref="H259:J259"/>
    <mergeCell ref="H260:J260"/>
    <mergeCell ref="H261:J261"/>
    <mergeCell ref="H254:J254"/>
    <mergeCell ref="H255:J255"/>
    <mergeCell ref="F362:G362"/>
    <mergeCell ref="H362:J362"/>
    <mergeCell ref="F371:G371"/>
    <mergeCell ref="F367:G367"/>
    <mergeCell ref="F374:G374"/>
    <mergeCell ref="H374:J374"/>
    <mergeCell ref="F375:G375"/>
    <mergeCell ref="H375:J375"/>
    <mergeCell ref="F372:G372"/>
    <mergeCell ref="H372:J372"/>
    <mergeCell ref="F373:G373"/>
    <mergeCell ref="H373:J373"/>
    <mergeCell ref="F446:G446"/>
    <mergeCell ref="H446:J446"/>
    <mergeCell ref="F447:G447"/>
    <mergeCell ref="H447:J447"/>
    <mergeCell ref="F448:G448"/>
    <mergeCell ref="H448:J448"/>
    <mergeCell ref="F449:G449"/>
    <mergeCell ref="H449:J449"/>
    <mergeCell ref="F450:G450"/>
    <mergeCell ref="H450:J450"/>
    <mergeCell ref="F451:G451"/>
    <mergeCell ref="H451:J451"/>
    <mergeCell ref="F452:G452"/>
    <mergeCell ref="H452:J452"/>
    <mergeCell ref="F453:G453"/>
    <mergeCell ref="H453:J453"/>
    <mergeCell ref="F454:G454"/>
    <mergeCell ref="H454:J454"/>
    <mergeCell ref="F455:G455"/>
    <mergeCell ref="H455:J455"/>
    <mergeCell ref="F457:G457"/>
    <mergeCell ref="H457:J457"/>
    <mergeCell ref="F458:G458"/>
    <mergeCell ref="H458:J458"/>
    <mergeCell ref="F459:G459"/>
    <mergeCell ref="H459:J459"/>
    <mergeCell ref="F460:G460"/>
    <mergeCell ref="H460:J460"/>
    <mergeCell ref="F461:G461"/>
    <mergeCell ref="H461:J461"/>
    <mergeCell ref="F462:G462"/>
    <mergeCell ref="H462:J462"/>
    <mergeCell ref="K362:L362"/>
    <mergeCell ref="M362:O362"/>
    <mergeCell ref="K365:L365"/>
    <mergeCell ref="M365:O365"/>
    <mergeCell ref="M363:O363"/>
    <mergeCell ref="K364:L364"/>
    <mergeCell ref="M364:O364"/>
    <mergeCell ref="K360:L360"/>
    <mergeCell ref="M360:O360"/>
    <mergeCell ref="K361:L361"/>
    <mergeCell ref="M361:O361"/>
    <mergeCell ref="K371:L371"/>
    <mergeCell ref="M371:O371"/>
    <mergeCell ref="K372:L372"/>
    <mergeCell ref="M372:O372"/>
    <mergeCell ref="K373:L373"/>
    <mergeCell ref="M373:O373"/>
    <mergeCell ref="K374:L374"/>
    <mergeCell ref="M374:O374"/>
    <mergeCell ref="K375:L375"/>
    <mergeCell ref="M375:O375"/>
    <mergeCell ref="K446:L446"/>
    <mergeCell ref="M446:O446"/>
    <mergeCell ref="K376:L376"/>
    <mergeCell ref="M376:O376"/>
    <mergeCell ref="K377:L377"/>
    <mergeCell ref="M377:O377"/>
    <mergeCell ref="K447:L447"/>
    <mergeCell ref="M447:O447"/>
    <mergeCell ref="K448:L448"/>
    <mergeCell ref="M448:O448"/>
    <mergeCell ref="K449:L449"/>
    <mergeCell ref="M449:O449"/>
    <mergeCell ref="K450:L450"/>
    <mergeCell ref="M450:O450"/>
    <mergeCell ref="K451:L451"/>
    <mergeCell ref="M451:O451"/>
    <mergeCell ref="K452:L452"/>
    <mergeCell ref="M452:O452"/>
    <mergeCell ref="K453:L453"/>
    <mergeCell ref="M453:O453"/>
    <mergeCell ref="K454:L454"/>
    <mergeCell ref="M454:O454"/>
    <mergeCell ref="K455:L455"/>
    <mergeCell ref="M455:O455"/>
    <mergeCell ref="K456:L456"/>
    <mergeCell ref="M456:O456"/>
    <mergeCell ref="K457:L457"/>
    <mergeCell ref="M457:O457"/>
    <mergeCell ref="K458:L458"/>
    <mergeCell ref="M458:O458"/>
    <mergeCell ref="K459:L459"/>
    <mergeCell ref="M459:O459"/>
    <mergeCell ref="K460:L460"/>
    <mergeCell ref="M460:O460"/>
    <mergeCell ref="K461:L461"/>
    <mergeCell ref="M461:O461"/>
    <mergeCell ref="K462:L462"/>
    <mergeCell ref="M462:O462"/>
    <mergeCell ref="A477:Q477"/>
    <mergeCell ref="A478:R478"/>
    <mergeCell ref="K463:L463"/>
    <mergeCell ref="M463:O463"/>
    <mergeCell ref="F463:G463"/>
    <mergeCell ref="H463:J463"/>
    <mergeCell ref="A465:N465"/>
    <mergeCell ref="K468:L468"/>
    <mergeCell ref="M468:O468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49" r:id="rId1"/>
  <rowBreaks count="2" manualBreakCount="2">
    <brk id="231" max="255" man="1"/>
    <brk id="47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1290"/>
  <sheetViews>
    <sheetView view="pageBreakPreview" zoomScale="85" zoomScaleSheetLayoutView="85" workbookViewId="0" topLeftCell="D1077">
      <selection activeCell="Q13" sqref="Q13"/>
    </sheetView>
  </sheetViews>
  <sheetFormatPr defaultColWidth="9.00390625" defaultRowHeight="12.75"/>
  <cols>
    <col min="1" max="1" width="14.125" style="0" customWidth="1"/>
    <col min="2" max="2" width="12.00390625" style="0" customWidth="1"/>
    <col min="3" max="3" width="39.75390625" style="0" customWidth="1"/>
    <col min="4" max="4" width="11.00390625" style="0" customWidth="1"/>
    <col min="5" max="5" width="10.00390625" style="0" customWidth="1"/>
    <col min="6" max="6" width="10.375" style="0" customWidth="1"/>
    <col min="7" max="7" width="10.625" style="0" customWidth="1"/>
    <col min="8" max="8" width="11.375" style="0" customWidth="1"/>
    <col min="9" max="9" width="11.75390625" style="0" customWidth="1"/>
    <col min="10" max="10" width="10.25390625" style="0" customWidth="1"/>
    <col min="11" max="11" width="12.75390625" style="0" customWidth="1"/>
    <col min="12" max="12" width="11.125" style="0" customWidth="1"/>
    <col min="13" max="13" width="11.75390625" style="0" customWidth="1"/>
    <col min="14" max="14" width="10.875" style="0" customWidth="1"/>
    <col min="15" max="15" width="11.625" style="0" customWidth="1"/>
    <col min="16" max="16" width="10.875" style="0" customWidth="1"/>
    <col min="17" max="17" width="10.25390625" style="0" customWidth="1"/>
    <col min="18" max="18" width="1.12109375" style="0" hidden="1" customWidth="1"/>
    <col min="19" max="19" width="11.875" style="0" customWidth="1"/>
    <col min="22" max="16384" width="9.125" style="12" customWidth="1"/>
  </cols>
  <sheetData>
    <row r="2" spans="1:15" ht="12.75">
      <c r="A2" s="44"/>
      <c r="H2" s="44"/>
      <c r="N2" s="2"/>
      <c r="O2" s="2" t="s">
        <v>73</v>
      </c>
    </row>
    <row r="3" spans="1:16" ht="12.75">
      <c r="A3" s="45"/>
      <c r="H3" s="45"/>
      <c r="N3" s="2"/>
      <c r="O3" s="2" t="s">
        <v>320</v>
      </c>
      <c r="P3" s="2"/>
    </row>
    <row r="4" spans="1:16" ht="12.75">
      <c r="A4" s="45"/>
      <c r="H4" s="45"/>
      <c r="N4" s="2"/>
      <c r="O4" s="2" t="s">
        <v>321</v>
      </c>
      <c r="P4" s="2"/>
    </row>
    <row r="5" spans="1:16" ht="14.25" customHeight="1">
      <c r="A5" s="5"/>
      <c r="H5" s="45"/>
      <c r="N5" s="2"/>
      <c r="O5" s="2" t="s">
        <v>322</v>
      </c>
      <c r="P5" s="2"/>
    </row>
    <row r="6" spans="1:14" ht="15" customHeight="1">
      <c r="A6" s="47" t="str">
        <f>CONCATENATE("БЮДЖЕТНИЙ ЗАПИТ НА ",Лист1!B11," - ",Лист1!B13," РОКИ: індивідуальний, Форма ",Лист1!B11,"-2")</f>
        <v>БЮДЖЕТНИЙ ЗАПИТ НА 20__ - 20__ РОКИ: індивідуальний, Форма 20__-2</v>
      </c>
      <c r="N6" s="2"/>
    </row>
    <row r="7" spans="1:14" ht="15" customHeight="1">
      <c r="A7" s="341" t="s">
        <v>1</v>
      </c>
      <c r="B7" s="9"/>
      <c r="C7" s="9"/>
      <c r="D7" s="9"/>
      <c r="E7" s="9"/>
      <c r="F7" s="9"/>
      <c r="N7" s="2"/>
    </row>
    <row r="8" spans="1:14" ht="15" customHeight="1">
      <c r="A8" s="47"/>
      <c r="C8" s="562" t="s">
        <v>314</v>
      </c>
      <c r="D8" s="562"/>
      <c r="E8" s="562"/>
      <c r="F8" s="562"/>
      <c r="G8" s="562"/>
      <c r="H8" s="562"/>
      <c r="N8" s="2"/>
    </row>
    <row r="9" spans="1:7" ht="15.75">
      <c r="A9" s="48" t="s">
        <v>75</v>
      </c>
      <c r="B9" s="8"/>
      <c r="C9" s="9"/>
      <c r="D9" s="9"/>
      <c r="E9" s="9"/>
      <c r="F9" s="9"/>
      <c r="G9" t="s">
        <v>244</v>
      </c>
    </row>
    <row r="10" spans="1:7" ht="15">
      <c r="A10" s="515" t="s">
        <v>315</v>
      </c>
      <c r="B10" s="515"/>
      <c r="C10" s="515" t="s">
        <v>316</v>
      </c>
      <c r="D10" s="515"/>
      <c r="E10" s="515"/>
      <c r="F10" s="515"/>
      <c r="G10" s="49" t="s">
        <v>74</v>
      </c>
    </row>
    <row r="11" spans="1:7" ht="15.75">
      <c r="A11" s="48" t="s">
        <v>304</v>
      </c>
      <c r="B11" s="8"/>
      <c r="C11" s="9"/>
      <c r="D11" s="9"/>
      <c r="E11" s="9"/>
      <c r="F11" s="9"/>
      <c r="G11" t="s">
        <v>259</v>
      </c>
    </row>
    <row r="12" spans="1:12" ht="12.75" customHeight="1">
      <c r="A12" s="788" t="s">
        <v>257</v>
      </c>
      <c r="B12" s="788"/>
      <c r="C12" s="788"/>
      <c r="D12" s="788"/>
      <c r="E12" s="788"/>
      <c r="F12" s="788"/>
      <c r="G12" s="50" t="s">
        <v>258</v>
      </c>
      <c r="H12" s="50"/>
      <c r="I12" s="51" t="s">
        <v>76</v>
      </c>
      <c r="L12" s="51"/>
    </row>
    <row r="13" ht="15.75">
      <c r="A13" s="52"/>
    </row>
    <row r="14" ht="15.75">
      <c r="A14" s="52" t="str">
        <f>CONCATENATE("4. Мета та завдання бюджетної програми на  ",Лист1!B11," - ",Лист1!B13," роки")</f>
        <v>4. Мета та завдання бюджетної програми на  20__ - 20__ роки</v>
      </c>
    </row>
    <row r="15" spans="1:14" ht="15.75">
      <c r="A15" s="52" t="s">
        <v>305</v>
      </c>
      <c r="B15" s="332"/>
      <c r="C15" s="332"/>
      <c r="D15" s="332"/>
      <c r="E15" s="332"/>
      <c r="F15" s="332"/>
      <c r="G15" s="332"/>
      <c r="H15" s="332"/>
      <c r="I15" s="332"/>
      <c r="J15" s="332"/>
      <c r="K15" s="332"/>
      <c r="L15" s="332"/>
      <c r="M15" s="332"/>
      <c r="N15" s="332"/>
    </row>
    <row r="16" spans="1:14" ht="24.75" customHeight="1">
      <c r="A16" s="563"/>
      <c r="B16" s="563"/>
      <c r="C16" s="563"/>
      <c r="D16" s="563"/>
      <c r="E16" s="563"/>
      <c r="F16" s="563"/>
      <c r="G16" s="563"/>
      <c r="H16" s="563"/>
      <c r="I16" s="563"/>
      <c r="J16" s="563"/>
      <c r="K16" s="563"/>
      <c r="L16" s="563"/>
      <c r="M16" s="563"/>
      <c r="N16" s="563"/>
    </row>
    <row r="17" spans="1:14" ht="15.75">
      <c r="A17" s="52"/>
      <c r="B17" s="332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</row>
    <row r="18" spans="1:14" ht="24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 ht="18" customHeight="1">
      <c r="A19" s="563" t="s">
        <v>318</v>
      </c>
      <c r="B19" s="563"/>
      <c r="C19" s="563"/>
      <c r="D19" s="563"/>
      <c r="E19" s="563"/>
      <c r="F19" s="563"/>
      <c r="G19" s="563"/>
      <c r="H19" s="563"/>
      <c r="I19" s="563"/>
      <c r="J19" s="563"/>
      <c r="K19" s="563"/>
      <c r="L19" s="563"/>
      <c r="M19" s="10"/>
      <c r="N19" s="10"/>
    </row>
    <row r="20" spans="1:14" ht="20.25" customHeight="1">
      <c r="A20" s="789"/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  <c r="M20" s="789"/>
      <c r="N20" s="789"/>
    </row>
    <row r="21" ht="12.75">
      <c r="G21" s="28"/>
    </row>
    <row r="22" spans="1:16" ht="15.75" customHeight="1">
      <c r="A22" s="563" t="s">
        <v>306</v>
      </c>
      <c r="B22" s="563"/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10"/>
      <c r="P22" s="10"/>
    </row>
    <row r="23" spans="1:16" ht="16.5" customHeight="1" thickBot="1">
      <c r="A23" s="563" t="str">
        <f>CONCATENATE("5.1. Надходження для виконання бюджетної програми у ",Лист1!B9," - ",Лист1!B11," роках")</f>
        <v>5.1. Надходження для виконання бюджетної програми у 20__ - 20__ роках</v>
      </c>
      <c r="B23" s="563"/>
      <c r="C23" s="563"/>
      <c r="D23" s="563"/>
      <c r="E23" s="563"/>
      <c r="F23" s="563"/>
      <c r="G23" s="563"/>
      <c r="H23" s="563"/>
      <c r="I23" s="563"/>
      <c r="J23" s="563"/>
      <c r="K23" s="563"/>
      <c r="L23" s="563"/>
      <c r="M23" s="563"/>
      <c r="N23" s="563"/>
      <c r="O23" s="10" t="s">
        <v>317</v>
      </c>
      <c r="P23" s="10"/>
    </row>
    <row r="24" spans="1:24" ht="24" customHeight="1">
      <c r="A24" s="726" t="s">
        <v>13</v>
      </c>
      <c r="B24" s="726" t="s">
        <v>77</v>
      </c>
      <c r="C24" s="726" t="s">
        <v>78</v>
      </c>
      <c r="D24" s="722" t="str">
        <f>Лист1!$A$9</f>
        <v>20__ рік 
(звіт)</v>
      </c>
      <c r="E24" s="738"/>
      <c r="F24" s="738"/>
      <c r="G24" s="643"/>
      <c r="H24" s="640" t="str">
        <f>Лист1!$A$10</f>
        <v>20__ рік (затверджено з урахуванням внесених змін  )</v>
      </c>
      <c r="I24" s="738"/>
      <c r="J24" s="738"/>
      <c r="K24" s="643"/>
      <c r="L24" s="640" t="str">
        <f>Лист1!$A$11</f>
        <v>20__  рік
(проект)</v>
      </c>
      <c r="M24" s="738"/>
      <c r="N24" s="738"/>
      <c r="O24" s="643"/>
      <c r="V24"/>
      <c r="W24"/>
      <c r="X24"/>
    </row>
    <row r="25" spans="1:24" ht="13.5" customHeight="1" thickBot="1">
      <c r="A25" s="727"/>
      <c r="B25" s="727"/>
      <c r="C25" s="727"/>
      <c r="D25" s="723"/>
      <c r="E25" s="739"/>
      <c r="F25" s="739"/>
      <c r="G25" s="645"/>
      <c r="H25" s="642"/>
      <c r="I25" s="739"/>
      <c r="J25" s="739"/>
      <c r="K25" s="645"/>
      <c r="L25" s="642"/>
      <c r="M25" s="739"/>
      <c r="N25" s="739"/>
      <c r="O25" s="645"/>
      <c r="V25"/>
      <c r="W25"/>
      <c r="X25"/>
    </row>
    <row r="26" spans="1:24" ht="12.75" customHeight="1">
      <c r="A26" s="727"/>
      <c r="B26" s="727"/>
      <c r="C26" s="727"/>
      <c r="D26" s="747" t="s">
        <v>79</v>
      </c>
      <c r="E26" s="542" t="s">
        <v>80</v>
      </c>
      <c r="F26" s="745" t="s">
        <v>81</v>
      </c>
      <c r="G26" s="349" t="s">
        <v>82</v>
      </c>
      <c r="H26" s="743" t="s">
        <v>79</v>
      </c>
      <c r="I26" s="745" t="s">
        <v>80</v>
      </c>
      <c r="J26" s="745" t="s">
        <v>81</v>
      </c>
      <c r="K26" s="350" t="s">
        <v>82</v>
      </c>
      <c r="L26" s="743" t="s">
        <v>79</v>
      </c>
      <c r="M26" s="745" t="s">
        <v>80</v>
      </c>
      <c r="N26" s="741" t="s">
        <v>81</v>
      </c>
      <c r="O26" s="59" t="s">
        <v>82</v>
      </c>
      <c r="V26"/>
      <c r="W26"/>
      <c r="X26"/>
    </row>
    <row r="27" spans="1:24" ht="29.25" customHeight="1" thickBot="1">
      <c r="A27" s="727"/>
      <c r="B27" s="727"/>
      <c r="C27" s="749"/>
      <c r="D27" s="748"/>
      <c r="E27" s="544"/>
      <c r="F27" s="746"/>
      <c r="G27" s="351" t="s">
        <v>265</v>
      </c>
      <c r="H27" s="744"/>
      <c r="I27" s="746"/>
      <c r="J27" s="746"/>
      <c r="K27" s="351" t="s">
        <v>266</v>
      </c>
      <c r="L27" s="744"/>
      <c r="M27" s="746"/>
      <c r="N27" s="742"/>
      <c r="O27" s="60" t="s">
        <v>267</v>
      </c>
      <c r="V27"/>
      <c r="W27"/>
      <c r="X27"/>
    </row>
    <row r="28" spans="1:24" s="159" customFormat="1" ht="13.5" thickBot="1">
      <c r="A28" s="129">
        <v>1</v>
      </c>
      <c r="B28" s="338">
        <v>2</v>
      </c>
      <c r="C28" s="378">
        <v>3</v>
      </c>
      <c r="D28" s="61">
        <v>4</v>
      </c>
      <c r="E28" s="61">
        <v>5</v>
      </c>
      <c r="F28" s="61">
        <v>6</v>
      </c>
      <c r="G28" s="61">
        <v>7</v>
      </c>
      <c r="H28" s="61">
        <v>8</v>
      </c>
      <c r="I28" s="61">
        <v>9</v>
      </c>
      <c r="J28" s="61">
        <v>10</v>
      </c>
      <c r="K28" s="61">
        <v>11</v>
      </c>
      <c r="L28" s="61">
        <v>12</v>
      </c>
      <c r="M28" s="62">
        <v>13</v>
      </c>
      <c r="N28" s="379">
        <v>14</v>
      </c>
      <c r="O28" s="129">
        <v>15</v>
      </c>
      <c r="P28" s="149"/>
      <c r="Q28" s="149"/>
      <c r="R28" s="149"/>
      <c r="S28" s="149"/>
      <c r="T28" s="149"/>
      <c r="U28" s="149"/>
      <c r="V28" s="149"/>
      <c r="W28" s="149"/>
      <c r="X28" s="149"/>
    </row>
    <row r="29" spans="1:24" s="355" customFormat="1" ht="14.25" thickBot="1">
      <c r="A29" s="373"/>
      <c r="B29" s="374"/>
      <c r="C29" s="416" t="str">
        <f>CONCATENATE(Лист1!$A$20,Лист1!$B$20)</f>
        <v>Підпрограма  1</v>
      </c>
      <c r="D29" s="417"/>
      <c r="E29" s="376">
        <f>E31+E36+E39+E40+E43+E44-E45</f>
        <v>0</v>
      </c>
      <c r="F29" s="376">
        <f>F31+F36+F39+F40+F43+F44-F45</f>
        <v>0</v>
      </c>
      <c r="G29" s="377">
        <f>D29+E29</f>
        <v>0</v>
      </c>
      <c r="H29" s="375">
        <f>H30</f>
        <v>0</v>
      </c>
      <c r="I29" s="376">
        <f>I31+I36+I39+I40+I43+I44-I45</f>
        <v>0</v>
      </c>
      <c r="J29" s="376">
        <f>J31+J36+J39+J40+J43+J44-J45</f>
        <v>0</v>
      </c>
      <c r="K29" s="377">
        <f>H29+I29</f>
        <v>0</v>
      </c>
      <c r="L29" s="375">
        <f>L30</f>
        <v>0</v>
      </c>
      <c r="M29" s="376">
        <f>M31+M36+M39+M40+M43+M44-M45</f>
        <v>0</v>
      </c>
      <c r="N29" s="376">
        <f>N31+N36+N39+N40+N43+N44-N45</f>
        <v>0</v>
      </c>
      <c r="O29" s="377">
        <f>L29+M29</f>
        <v>0</v>
      </c>
      <c r="P29" s="28"/>
      <c r="Q29" s="28"/>
      <c r="R29" s="28"/>
      <c r="S29" s="28"/>
      <c r="T29" s="28"/>
      <c r="U29" s="28"/>
      <c r="V29" s="28"/>
      <c r="W29" s="28"/>
      <c r="X29" s="28"/>
    </row>
    <row r="30" spans="1:24" s="355" customFormat="1" ht="13.5" thickBot="1">
      <c r="A30" s="312"/>
      <c r="B30" s="363"/>
      <c r="C30" s="357" t="s">
        <v>86</v>
      </c>
      <c r="D30" s="358"/>
      <c r="E30" s="133" t="s">
        <v>87</v>
      </c>
      <c r="F30" s="133" t="s">
        <v>87</v>
      </c>
      <c r="G30" s="371">
        <f>D30</f>
        <v>0</v>
      </c>
      <c r="H30" s="358"/>
      <c r="I30" s="133" t="s">
        <v>87</v>
      </c>
      <c r="J30" s="133" t="s">
        <v>87</v>
      </c>
      <c r="K30" s="371">
        <f>H30</f>
        <v>0</v>
      </c>
      <c r="L30" s="358"/>
      <c r="M30" s="133" t="s">
        <v>87</v>
      </c>
      <c r="N30" s="133" t="s">
        <v>87</v>
      </c>
      <c r="O30" s="371">
        <f>L30</f>
        <v>0</v>
      </c>
      <c r="P30" s="28"/>
      <c r="Q30" s="28"/>
      <c r="R30" s="28"/>
      <c r="S30" s="28"/>
      <c r="T30" s="28"/>
      <c r="U30" s="28"/>
      <c r="V30" s="28"/>
      <c r="W30" s="28"/>
      <c r="X30" s="28"/>
    </row>
    <row r="31" spans="1:24" s="355" customFormat="1" ht="13.5" thickBot="1">
      <c r="A31" s="312"/>
      <c r="B31" s="364">
        <v>25010000</v>
      </c>
      <c r="C31" s="359" t="s">
        <v>250</v>
      </c>
      <c r="D31" s="358"/>
      <c r="E31" s="133"/>
      <c r="F31" s="133"/>
      <c r="G31" s="354">
        <f>E31</f>
        <v>0</v>
      </c>
      <c r="H31" s="358"/>
      <c r="I31" s="133"/>
      <c r="J31" s="133"/>
      <c r="K31" s="354">
        <f>I31</f>
        <v>0</v>
      </c>
      <c r="L31" s="358"/>
      <c r="M31" s="133"/>
      <c r="N31" s="133"/>
      <c r="O31" s="354">
        <f>M31</f>
        <v>0</v>
      </c>
      <c r="P31" s="28"/>
      <c r="Q31" s="28"/>
      <c r="R31" s="28"/>
      <c r="S31" s="28"/>
      <c r="T31" s="28"/>
      <c r="U31" s="28"/>
      <c r="V31" s="28"/>
      <c r="W31" s="28"/>
      <c r="X31" s="28"/>
    </row>
    <row r="32" spans="1:24" ht="25.5" customHeight="1" hidden="1" thickBot="1">
      <c r="A32" s="69"/>
      <c r="B32" s="365">
        <v>25010100</v>
      </c>
      <c r="C32" s="343" t="s">
        <v>260</v>
      </c>
      <c r="D32" s="67" t="s">
        <v>87</v>
      </c>
      <c r="E32" s="67"/>
      <c r="F32" s="67"/>
      <c r="G32" s="284">
        <f aca="true" t="shared" si="0" ref="G32:G41">E32</f>
        <v>0</v>
      </c>
      <c r="H32" s="67" t="s">
        <v>87</v>
      </c>
      <c r="I32" s="67"/>
      <c r="J32" s="67"/>
      <c r="K32" s="284">
        <f>I32</f>
        <v>0</v>
      </c>
      <c r="L32" s="67" t="s">
        <v>87</v>
      </c>
      <c r="M32" s="67"/>
      <c r="N32" s="67"/>
      <c r="O32" s="284">
        <f>M32</f>
        <v>0</v>
      </c>
      <c r="V32"/>
      <c r="W32"/>
      <c r="X32"/>
    </row>
    <row r="33" spans="1:24" ht="23.25" customHeight="1" hidden="1" thickBot="1">
      <c r="A33" s="69"/>
      <c r="B33" s="365">
        <v>25010200</v>
      </c>
      <c r="C33" s="343" t="s">
        <v>261</v>
      </c>
      <c r="D33" s="67" t="s">
        <v>87</v>
      </c>
      <c r="E33" s="67"/>
      <c r="F33" s="67"/>
      <c r="G33" s="284">
        <f t="shared" si="0"/>
        <v>0</v>
      </c>
      <c r="H33" s="67" t="s">
        <v>87</v>
      </c>
      <c r="I33" s="67"/>
      <c r="J33" s="67"/>
      <c r="K33" s="284">
        <f>I33</f>
        <v>0</v>
      </c>
      <c r="L33" s="67" t="s">
        <v>87</v>
      </c>
      <c r="M33" s="67"/>
      <c r="N33" s="67"/>
      <c r="O33" s="284">
        <f>M33</f>
        <v>0</v>
      </c>
      <c r="V33"/>
      <c r="W33"/>
      <c r="X33"/>
    </row>
    <row r="34" spans="1:24" ht="13.5" hidden="1" thickBot="1">
      <c r="A34" s="69"/>
      <c r="B34" s="365">
        <v>25010300</v>
      </c>
      <c r="C34" s="343" t="s">
        <v>262</v>
      </c>
      <c r="D34" s="67" t="s">
        <v>87</v>
      </c>
      <c r="E34" s="67"/>
      <c r="F34" s="67"/>
      <c r="G34" s="284">
        <f t="shared" si="0"/>
        <v>0</v>
      </c>
      <c r="H34" s="67" t="s">
        <v>87</v>
      </c>
      <c r="I34" s="67"/>
      <c r="J34" s="67"/>
      <c r="K34" s="284">
        <f>I34</f>
        <v>0</v>
      </c>
      <c r="L34" s="67" t="s">
        <v>87</v>
      </c>
      <c r="M34" s="67"/>
      <c r="N34" s="67"/>
      <c r="O34" s="284">
        <f>M34</f>
        <v>0</v>
      </c>
      <c r="V34"/>
      <c r="W34"/>
      <c r="X34"/>
    </row>
    <row r="35" spans="1:24" ht="23.25" customHeight="1" hidden="1" thickBot="1">
      <c r="A35" s="69"/>
      <c r="B35" s="365">
        <v>25010400</v>
      </c>
      <c r="C35" s="343" t="s">
        <v>263</v>
      </c>
      <c r="D35" s="67" t="s">
        <v>87</v>
      </c>
      <c r="E35" s="67"/>
      <c r="F35" s="67"/>
      <c r="G35" s="284">
        <f t="shared" si="0"/>
        <v>0</v>
      </c>
      <c r="H35" s="67" t="s">
        <v>87</v>
      </c>
      <c r="I35" s="67"/>
      <c r="J35" s="67"/>
      <c r="K35" s="284">
        <f>I35</f>
        <v>0</v>
      </c>
      <c r="L35" s="67" t="s">
        <v>87</v>
      </c>
      <c r="M35" s="67"/>
      <c r="N35" s="67"/>
      <c r="O35" s="284">
        <f>M35</f>
        <v>0</v>
      </c>
      <c r="V35"/>
      <c r="W35"/>
      <c r="X35"/>
    </row>
    <row r="36" spans="1:24" s="355" customFormat="1" ht="13.5" customHeight="1" thickBot="1">
      <c r="A36" s="360"/>
      <c r="B36" s="366">
        <v>25020000</v>
      </c>
      <c r="C36" s="361" t="s">
        <v>251</v>
      </c>
      <c r="D36" s="133" t="s">
        <v>87</v>
      </c>
      <c r="E36" s="133"/>
      <c r="F36" s="133"/>
      <c r="G36" s="354"/>
      <c r="H36" s="133" t="s">
        <v>87</v>
      </c>
      <c r="I36" s="133"/>
      <c r="J36" s="133"/>
      <c r="K36" s="354"/>
      <c r="L36" s="133" t="s">
        <v>87</v>
      </c>
      <c r="M36" s="133"/>
      <c r="N36" s="133"/>
      <c r="O36" s="354"/>
      <c r="P36" s="28"/>
      <c r="Q36" s="28"/>
      <c r="R36" s="28"/>
      <c r="S36" s="28"/>
      <c r="T36" s="28"/>
      <c r="U36" s="28"/>
      <c r="V36" s="28"/>
      <c r="W36" s="28"/>
      <c r="X36" s="28"/>
    </row>
    <row r="37" spans="1:24" ht="23.25" customHeight="1" hidden="1" thickBot="1">
      <c r="A37" s="69"/>
      <c r="B37" s="365">
        <v>25020100</v>
      </c>
      <c r="C37" s="343" t="s">
        <v>249</v>
      </c>
      <c r="D37" s="67" t="s">
        <v>87</v>
      </c>
      <c r="E37" s="67"/>
      <c r="F37" s="67"/>
      <c r="G37" s="284">
        <f t="shared" si="0"/>
        <v>0</v>
      </c>
      <c r="H37" s="67" t="s">
        <v>87</v>
      </c>
      <c r="I37" s="67"/>
      <c r="J37" s="67"/>
      <c r="K37" s="284">
        <f>I37</f>
        <v>0</v>
      </c>
      <c r="L37" s="67" t="s">
        <v>87</v>
      </c>
      <c r="M37" s="67"/>
      <c r="N37" s="67"/>
      <c r="O37" s="284">
        <f>M37</f>
        <v>0</v>
      </c>
      <c r="V37"/>
      <c r="W37"/>
      <c r="X37"/>
    </row>
    <row r="38" spans="1:24" ht="79.5" customHeight="1" hidden="1" thickBot="1">
      <c r="A38" s="69"/>
      <c r="B38" s="365">
        <v>25020200</v>
      </c>
      <c r="C38" s="344" t="s">
        <v>248</v>
      </c>
      <c r="D38" s="67" t="s">
        <v>87</v>
      </c>
      <c r="E38" s="67"/>
      <c r="F38" s="67"/>
      <c r="G38" s="284">
        <f t="shared" si="0"/>
        <v>0</v>
      </c>
      <c r="H38" s="67" t="s">
        <v>87</v>
      </c>
      <c r="I38" s="67"/>
      <c r="J38" s="67"/>
      <c r="K38" s="284">
        <f>I38</f>
        <v>0</v>
      </c>
      <c r="L38" s="67" t="s">
        <v>87</v>
      </c>
      <c r="M38" s="67"/>
      <c r="N38" s="67"/>
      <c r="O38" s="284">
        <f>M38</f>
        <v>0</v>
      </c>
      <c r="V38"/>
      <c r="W38"/>
      <c r="X38"/>
    </row>
    <row r="39" spans="1:24" s="355" customFormat="1" ht="13.5" customHeight="1" thickBot="1">
      <c r="A39" s="360"/>
      <c r="B39" s="366"/>
      <c r="C39" s="362" t="s">
        <v>94</v>
      </c>
      <c r="D39" s="133" t="s">
        <v>87</v>
      </c>
      <c r="E39" s="133"/>
      <c r="F39" s="133"/>
      <c r="G39" s="354">
        <f t="shared" si="0"/>
        <v>0</v>
      </c>
      <c r="H39" s="133" t="s">
        <v>87</v>
      </c>
      <c r="I39" s="133"/>
      <c r="J39" s="133"/>
      <c r="K39" s="354">
        <f>I39</f>
        <v>0</v>
      </c>
      <c r="L39" s="133" t="s">
        <v>87</v>
      </c>
      <c r="M39" s="133"/>
      <c r="N39" s="133"/>
      <c r="O39" s="354">
        <f>M39</f>
        <v>0</v>
      </c>
      <c r="P39" s="28"/>
      <c r="Q39" s="28"/>
      <c r="R39" s="28"/>
      <c r="S39" s="28"/>
      <c r="T39" s="28"/>
      <c r="U39" s="28"/>
      <c r="V39" s="28"/>
      <c r="W39" s="28"/>
      <c r="X39" s="28"/>
    </row>
    <row r="40" spans="1:24" s="355" customFormat="1" ht="13.5" thickBot="1">
      <c r="A40" s="352"/>
      <c r="B40" s="367">
        <v>401000</v>
      </c>
      <c r="C40" s="353" t="s">
        <v>264</v>
      </c>
      <c r="D40" s="133" t="s">
        <v>87</v>
      </c>
      <c r="E40" s="133"/>
      <c r="F40" s="133"/>
      <c r="G40" s="354">
        <f t="shared" si="0"/>
        <v>0</v>
      </c>
      <c r="H40" s="133" t="s">
        <v>87</v>
      </c>
      <c r="I40" s="133"/>
      <c r="J40" s="133"/>
      <c r="K40" s="354">
        <f>I40</f>
        <v>0</v>
      </c>
      <c r="L40" s="133" t="s">
        <v>87</v>
      </c>
      <c r="M40" s="133"/>
      <c r="N40" s="133"/>
      <c r="O40" s="354">
        <f>M40</f>
        <v>0</v>
      </c>
      <c r="P40" s="28"/>
      <c r="Q40" s="28"/>
      <c r="R40" s="28"/>
      <c r="S40" s="28"/>
      <c r="T40" s="28"/>
      <c r="U40" s="28"/>
      <c r="V40" s="28"/>
      <c r="W40" s="28"/>
      <c r="X40" s="28"/>
    </row>
    <row r="41" spans="1:24" ht="13.5" hidden="1" thickBot="1">
      <c r="A41" s="70"/>
      <c r="B41" s="368"/>
      <c r="C41" s="345"/>
      <c r="D41" s="67" t="s">
        <v>87</v>
      </c>
      <c r="E41" s="67"/>
      <c r="F41" s="67"/>
      <c r="G41" s="284">
        <f t="shared" si="0"/>
        <v>0</v>
      </c>
      <c r="H41" s="67" t="s">
        <v>87</v>
      </c>
      <c r="I41" s="67"/>
      <c r="J41" s="67"/>
      <c r="K41" s="284">
        <f>I41</f>
        <v>0</v>
      </c>
      <c r="L41" s="67" t="s">
        <v>87</v>
      </c>
      <c r="M41" s="67"/>
      <c r="N41" s="67"/>
      <c r="O41" s="284">
        <f>M41</f>
        <v>0</v>
      </c>
      <c r="V41"/>
      <c r="W41"/>
      <c r="X41"/>
    </row>
    <row r="42" spans="1:24" ht="13.5" hidden="1" thickBot="1">
      <c r="A42" s="71"/>
      <c r="B42" s="369"/>
      <c r="C42" s="346" t="s">
        <v>95</v>
      </c>
      <c r="D42" s="285">
        <f>D30</f>
        <v>0</v>
      </c>
      <c r="E42" s="285">
        <f>SUM(E32:E39)</f>
        <v>0</v>
      </c>
      <c r="F42" s="285">
        <f>SUM(F32:F39)</f>
        <v>0</v>
      </c>
      <c r="G42" s="284">
        <f>D42+E42</f>
        <v>0</v>
      </c>
      <c r="H42" s="285">
        <f>H30</f>
        <v>0</v>
      </c>
      <c r="I42" s="285">
        <f>SUM(I32:I39)</f>
        <v>0</v>
      </c>
      <c r="J42" s="285">
        <f>SUM(J32:J39)</f>
        <v>0</v>
      </c>
      <c r="K42" s="284">
        <f>H42+I42</f>
        <v>0</v>
      </c>
      <c r="L42" s="285">
        <f>L30</f>
        <v>0</v>
      </c>
      <c r="M42" s="285">
        <f>SUM(M32:M39)</f>
        <v>0</v>
      </c>
      <c r="N42" s="285">
        <f>SUM(N32:N39)</f>
        <v>0</v>
      </c>
      <c r="O42" s="284">
        <f>L42+M42</f>
        <v>0</v>
      </c>
      <c r="P42" s="286"/>
      <c r="V42"/>
      <c r="W42"/>
      <c r="X42"/>
    </row>
    <row r="43" spans="1:24" ht="23.25" thickBot="1">
      <c r="A43" s="69"/>
      <c r="B43" s="370">
        <v>602400</v>
      </c>
      <c r="C43" s="356" t="s">
        <v>98</v>
      </c>
      <c r="D43" s="67" t="s">
        <v>87</v>
      </c>
      <c r="E43" s="67"/>
      <c r="F43" s="67"/>
      <c r="G43" s="284">
        <f>E43</f>
        <v>0</v>
      </c>
      <c r="H43" s="67" t="s">
        <v>87</v>
      </c>
      <c r="I43" s="67"/>
      <c r="J43" s="67"/>
      <c r="K43" s="284">
        <f>I43</f>
        <v>0</v>
      </c>
      <c r="L43" s="67" t="s">
        <v>87</v>
      </c>
      <c r="M43" s="67"/>
      <c r="N43" s="67"/>
      <c r="O43" s="284">
        <f>M43</f>
        <v>0</v>
      </c>
      <c r="V43"/>
      <c r="W43"/>
      <c r="X43"/>
    </row>
    <row r="44" spans="1:24" ht="13.5" thickBot="1">
      <c r="A44" s="69"/>
      <c r="B44" s="365">
        <v>602100</v>
      </c>
      <c r="C44" s="347" t="s">
        <v>96</v>
      </c>
      <c r="D44" s="67" t="s">
        <v>87</v>
      </c>
      <c r="E44" s="67"/>
      <c r="F44" s="67"/>
      <c r="G44" s="284">
        <f>E44</f>
        <v>0</v>
      </c>
      <c r="H44" s="67" t="s">
        <v>87</v>
      </c>
      <c r="I44" s="67"/>
      <c r="J44" s="67"/>
      <c r="K44" s="284">
        <f>I44</f>
        <v>0</v>
      </c>
      <c r="L44" s="67" t="s">
        <v>87</v>
      </c>
      <c r="M44" s="67"/>
      <c r="N44" s="67"/>
      <c r="O44" s="284">
        <f>M44</f>
        <v>0</v>
      </c>
      <c r="V44"/>
      <c r="W44"/>
      <c r="X44"/>
    </row>
    <row r="45" spans="1:24" ht="15.75" customHeight="1" thickBot="1">
      <c r="A45" s="69"/>
      <c r="B45" s="365">
        <v>602200</v>
      </c>
      <c r="C45" s="348" t="s">
        <v>97</v>
      </c>
      <c r="D45" s="67" t="s">
        <v>87</v>
      </c>
      <c r="E45" s="67"/>
      <c r="F45" s="67"/>
      <c r="G45" s="284">
        <f>E45</f>
        <v>0</v>
      </c>
      <c r="H45" s="67" t="s">
        <v>87</v>
      </c>
      <c r="I45" s="67"/>
      <c r="J45" s="67"/>
      <c r="K45" s="284">
        <f>I45</f>
        <v>0</v>
      </c>
      <c r="L45" s="67" t="s">
        <v>87</v>
      </c>
      <c r="M45" s="67"/>
      <c r="N45" s="67"/>
      <c r="O45" s="284">
        <f>M45</f>
        <v>0</v>
      </c>
      <c r="V45"/>
      <c r="W45"/>
      <c r="X45"/>
    </row>
    <row r="46" spans="1:24" s="355" customFormat="1" ht="14.25" thickBot="1">
      <c r="A46" s="373"/>
      <c r="B46" s="374"/>
      <c r="C46" s="416" t="str">
        <f>CONCATENATE(Лист1!$A$23,Лист1!$B$23)</f>
        <v>Підпрограма  2</v>
      </c>
      <c r="D46" s="375">
        <f>D47</f>
        <v>0</v>
      </c>
      <c r="E46" s="376">
        <f>E48+E53+E56+E57+E60+E61-E62</f>
        <v>0</v>
      </c>
      <c r="F46" s="376">
        <f>F48+F53+F56+F57+F60+F61-F62</f>
        <v>0</v>
      </c>
      <c r="G46" s="377">
        <f>D46+E46</f>
        <v>0</v>
      </c>
      <c r="H46" s="375">
        <f>H47</f>
        <v>0</v>
      </c>
      <c r="I46" s="376">
        <f>I48+I53+I56+I57+I60+I61-I62</f>
        <v>0</v>
      </c>
      <c r="J46" s="376">
        <f>J48+J53+J56+J57+J60+J61-J62</f>
        <v>0</v>
      </c>
      <c r="K46" s="377">
        <f>H46+I46</f>
        <v>0</v>
      </c>
      <c r="L46" s="375">
        <f>L47</f>
        <v>0</v>
      </c>
      <c r="M46" s="376">
        <f>M48+M53+M56+M57+M60+M61-M62</f>
        <v>0</v>
      </c>
      <c r="N46" s="376">
        <f>N48+N53+N56+N57+N60+N61-N62</f>
        <v>0</v>
      </c>
      <c r="O46" s="377">
        <f>L46+M46</f>
        <v>0</v>
      </c>
      <c r="P46" s="28"/>
      <c r="Q46" s="28"/>
      <c r="R46" s="28"/>
      <c r="S46" s="28"/>
      <c r="T46" s="28"/>
      <c r="U46" s="28"/>
      <c r="V46" s="28"/>
      <c r="W46" s="28"/>
      <c r="X46" s="28"/>
    </row>
    <row r="47" spans="1:24" s="355" customFormat="1" ht="13.5" thickBot="1">
      <c r="A47" s="312"/>
      <c r="B47" s="363"/>
      <c r="C47" s="357" t="s">
        <v>86</v>
      </c>
      <c r="D47" s="358"/>
      <c r="E47" s="133" t="s">
        <v>87</v>
      </c>
      <c r="F47" s="133" t="s">
        <v>87</v>
      </c>
      <c r="G47" s="371">
        <f>D47</f>
        <v>0</v>
      </c>
      <c r="H47" s="358"/>
      <c r="I47" s="133" t="s">
        <v>87</v>
      </c>
      <c r="J47" s="133" t="s">
        <v>87</v>
      </c>
      <c r="K47" s="371">
        <f>H47</f>
        <v>0</v>
      </c>
      <c r="L47" s="358"/>
      <c r="M47" s="133" t="s">
        <v>87</v>
      </c>
      <c r="N47" s="133" t="s">
        <v>87</v>
      </c>
      <c r="O47" s="371">
        <f>L47</f>
        <v>0</v>
      </c>
      <c r="P47" s="28"/>
      <c r="Q47" s="28"/>
      <c r="R47" s="28"/>
      <c r="S47" s="28"/>
      <c r="T47" s="28"/>
      <c r="U47" s="28"/>
      <c r="V47" s="28"/>
      <c r="W47" s="28"/>
      <c r="X47" s="28"/>
    </row>
    <row r="48" spans="1:24" s="355" customFormat="1" ht="13.5" thickBot="1">
      <c r="A48" s="312"/>
      <c r="B48" s="364">
        <v>25010000</v>
      </c>
      <c r="C48" s="359" t="s">
        <v>250</v>
      </c>
      <c r="D48" s="358"/>
      <c r="E48" s="133"/>
      <c r="F48" s="133"/>
      <c r="G48" s="354">
        <f>E48</f>
        <v>0</v>
      </c>
      <c r="H48" s="358"/>
      <c r="I48" s="133"/>
      <c r="J48" s="133"/>
      <c r="K48" s="354">
        <f>I48</f>
        <v>0</v>
      </c>
      <c r="L48" s="358"/>
      <c r="M48" s="133"/>
      <c r="N48" s="133"/>
      <c r="O48" s="354">
        <f>M48</f>
        <v>0</v>
      </c>
      <c r="P48" s="28"/>
      <c r="Q48" s="28"/>
      <c r="R48" s="28"/>
      <c r="S48" s="28"/>
      <c r="T48" s="28"/>
      <c r="U48" s="28"/>
      <c r="V48" s="28"/>
      <c r="W48" s="28"/>
      <c r="X48" s="28"/>
    </row>
    <row r="49" spans="1:24" ht="25.5" customHeight="1" hidden="1" thickBot="1">
      <c r="A49" s="69"/>
      <c r="B49" s="365">
        <v>25010100</v>
      </c>
      <c r="C49" s="343" t="s">
        <v>260</v>
      </c>
      <c r="D49" s="67" t="s">
        <v>87</v>
      </c>
      <c r="E49" s="67"/>
      <c r="F49" s="67"/>
      <c r="G49" s="284">
        <f>E49</f>
        <v>0</v>
      </c>
      <c r="H49" s="67" t="s">
        <v>87</v>
      </c>
      <c r="I49" s="67"/>
      <c r="J49" s="67"/>
      <c r="K49" s="284">
        <f>I49</f>
        <v>0</v>
      </c>
      <c r="L49" s="67" t="s">
        <v>87</v>
      </c>
      <c r="M49" s="67"/>
      <c r="N49" s="67"/>
      <c r="O49" s="284">
        <f>M49</f>
        <v>0</v>
      </c>
      <c r="V49"/>
      <c r="W49"/>
      <c r="X49"/>
    </row>
    <row r="50" spans="1:24" ht="23.25" customHeight="1" hidden="1" thickBot="1">
      <c r="A50" s="69"/>
      <c r="B50" s="365">
        <v>25010200</v>
      </c>
      <c r="C50" s="343" t="s">
        <v>261</v>
      </c>
      <c r="D50" s="67" t="s">
        <v>87</v>
      </c>
      <c r="E50" s="67"/>
      <c r="F50" s="67"/>
      <c r="G50" s="284">
        <f>E50</f>
        <v>0</v>
      </c>
      <c r="H50" s="67" t="s">
        <v>87</v>
      </c>
      <c r="I50" s="67"/>
      <c r="J50" s="67"/>
      <c r="K50" s="284">
        <f>I50</f>
        <v>0</v>
      </c>
      <c r="L50" s="67" t="s">
        <v>87</v>
      </c>
      <c r="M50" s="67"/>
      <c r="N50" s="67"/>
      <c r="O50" s="284">
        <f>M50</f>
        <v>0</v>
      </c>
      <c r="V50"/>
      <c r="W50"/>
      <c r="X50"/>
    </row>
    <row r="51" spans="1:24" ht="13.5" hidden="1" thickBot="1">
      <c r="A51" s="69"/>
      <c r="B51" s="365">
        <v>25010300</v>
      </c>
      <c r="C51" s="343" t="s">
        <v>262</v>
      </c>
      <c r="D51" s="67" t="s">
        <v>87</v>
      </c>
      <c r="E51" s="67"/>
      <c r="F51" s="67"/>
      <c r="G51" s="284">
        <f>E51</f>
        <v>0</v>
      </c>
      <c r="H51" s="67" t="s">
        <v>87</v>
      </c>
      <c r="I51" s="67"/>
      <c r="J51" s="67"/>
      <c r="K51" s="284">
        <f>I51</f>
        <v>0</v>
      </c>
      <c r="L51" s="67" t="s">
        <v>87</v>
      </c>
      <c r="M51" s="67"/>
      <c r="N51" s="67"/>
      <c r="O51" s="284">
        <f>M51</f>
        <v>0</v>
      </c>
      <c r="V51"/>
      <c r="W51"/>
      <c r="X51"/>
    </row>
    <row r="52" spans="1:24" ht="23.25" customHeight="1" hidden="1" thickBot="1">
      <c r="A52" s="69"/>
      <c r="B52" s="365">
        <v>25010400</v>
      </c>
      <c r="C52" s="343" t="s">
        <v>263</v>
      </c>
      <c r="D52" s="67" t="s">
        <v>87</v>
      </c>
      <c r="E52" s="67"/>
      <c r="F52" s="67"/>
      <c r="G52" s="284">
        <f>E52</f>
        <v>0</v>
      </c>
      <c r="H52" s="67" t="s">
        <v>87</v>
      </c>
      <c r="I52" s="67"/>
      <c r="J52" s="67"/>
      <c r="K52" s="284">
        <f>I52</f>
        <v>0</v>
      </c>
      <c r="L52" s="67" t="s">
        <v>87</v>
      </c>
      <c r="M52" s="67"/>
      <c r="N52" s="67"/>
      <c r="O52" s="284">
        <f>M52</f>
        <v>0</v>
      </c>
      <c r="V52"/>
      <c r="W52"/>
      <c r="X52"/>
    </row>
    <row r="53" spans="1:24" s="355" customFormat="1" ht="13.5" customHeight="1" thickBot="1">
      <c r="A53" s="360"/>
      <c r="B53" s="366">
        <v>25020000</v>
      </c>
      <c r="C53" s="361" t="s">
        <v>251</v>
      </c>
      <c r="D53" s="133" t="s">
        <v>87</v>
      </c>
      <c r="E53" s="133"/>
      <c r="F53" s="133"/>
      <c r="G53" s="354"/>
      <c r="H53" s="133" t="s">
        <v>87</v>
      </c>
      <c r="I53" s="133"/>
      <c r="J53" s="133"/>
      <c r="K53" s="354"/>
      <c r="L53" s="133" t="s">
        <v>87</v>
      </c>
      <c r="M53" s="133"/>
      <c r="N53" s="133"/>
      <c r="O53" s="354"/>
      <c r="P53" s="28"/>
      <c r="Q53" s="28"/>
      <c r="R53" s="28"/>
      <c r="S53" s="28"/>
      <c r="T53" s="28"/>
      <c r="U53" s="28"/>
      <c r="V53" s="28"/>
      <c r="W53" s="28"/>
      <c r="X53" s="28"/>
    </row>
    <row r="54" spans="1:24" ht="23.25" customHeight="1" hidden="1" thickBot="1">
      <c r="A54" s="69"/>
      <c r="B54" s="365">
        <v>25020100</v>
      </c>
      <c r="C54" s="343" t="s">
        <v>249</v>
      </c>
      <c r="D54" s="67" t="s">
        <v>87</v>
      </c>
      <c r="E54" s="67"/>
      <c r="F54" s="67"/>
      <c r="G54" s="284">
        <f>E54</f>
        <v>0</v>
      </c>
      <c r="H54" s="67" t="s">
        <v>87</v>
      </c>
      <c r="I54" s="67"/>
      <c r="J54" s="67"/>
      <c r="K54" s="284">
        <f>I54</f>
        <v>0</v>
      </c>
      <c r="L54" s="67" t="s">
        <v>87</v>
      </c>
      <c r="M54" s="67"/>
      <c r="N54" s="67"/>
      <c r="O54" s="284">
        <f>M54</f>
        <v>0</v>
      </c>
      <c r="V54"/>
      <c r="W54"/>
      <c r="X54"/>
    </row>
    <row r="55" spans="1:24" ht="79.5" customHeight="1" hidden="1" thickBot="1">
      <c r="A55" s="69"/>
      <c r="B55" s="365">
        <v>25020200</v>
      </c>
      <c r="C55" s="344" t="s">
        <v>248</v>
      </c>
      <c r="D55" s="67" t="s">
        <v>87</v>
      </c>
      <c r="E55" s="67"/>
      <c r="F55" s="67"/>
      <c r="G55" s="284">
        <f>E55</f>
        <v>0</v>
      </c>
      <c r="H55" s="67" t="s">
        <v>87</v>
      </c>
      <c r="I55" s="67"/>
      <c r="J55" s="67"/>
      <c r="K55" s="284">
        <f>I55</f>
        <v>0</v>
      </c>
      <c r="L55" s="67" t="s">
        <v>87</v>
      </c>
      <c r="M55" s="67"/>
      <c r="N55" s="67"/>
      <c r="O55" s="284">
        <f>M55</f>
        <v>0</v>
      </c>
      <c r="V55"/>
      <c r="W55"/>
      <c r="X55"/>
    </row>
    <row r="56" spans="1:24" s="355" customFormat="1" ht="13.5" customHeight="1" thickBot="1">
      <c r="A56" s="360"/>
      <c r="B56" s="366"/>
      <c r="C56" s="362" t="s">
        <v>94</v>
      </c>
      <c r="D56" s="133" t="s">
        <v>87</v>
      </c>
      <c r="E56" s="133"/>
      <c r="F56" s="133"/>
      <c r="G56" s="354">
        <f>E56</f>
        <v>0</v>
      </c>
      <c r="H56" s="133" t="s">
        <v>87</v>
      </c>
      <c r="I56" s="133"/>
      <c r="J56" s="133"/>
      <c r="K56" s="354">
        <f>I56</f>
        <v>0</v>
      </c>
      <c r="L56" s="133" t="s">
        <v>87</v>
      </c>
      <c r="M56" s="133"/>
      <c r="N56" s="133"/>
      <c r="O56" s="354">
        <f>M56</f>
        <v>0</v>
      </c>
      <c r="P56" s="28"/>
      <c r="Q56" s="28"/>
      <c r="R56" s="28"/>
      <c r="S56" s="28"/>
      <c r="T56" s="28"/>
      <c r="U56" s="28"/>
      <c r="V56" s="28"/>
      <c r="W56" s="28"/>
      <c r="X56" s="28"/>
    </row>
    <row r="57" spans="1:24" s="355" customFormat="1" ht="13.5" thickBot="1">
      <c r="A57" s="352"/>
      <c r="B57" s="367">
        <v>401000</v>
      </c>
      <c r="C57" s="353" t="s">
        <v>264</v>
      </c>
      <c r="D57" s="133" t="s">
        <v>87</v>
      </c>
      <c r="E57" s="133"/>
      <c r="F57" s="133"/>
      <c r="G57" s="354">
        <f>E57</f>
        <v>0</v>
      </c>
      <c r="H57" s="133" t="s">
        <v>87</v>
      </c>
      <c r="I57" s="133"/>
      <c r="J57" s="133"/>
      <c r="K57" s="354">
        <f>I57</f>
        <v>0</v>
      </c>
      <c r="L57" s="133" t="s">
        <v>87</v>
      </c>
      <c r="M57" s="133"/>
      <c r="N57" s="133"/>
      <c r="O57" s="354">
        <f>M57</f>
        <v>0</v>
      </c>
      <c r="P57" s="28"/>
      <c r="Q57" s="28"/>
      <c r="R57" s="28"/>
      <c r="S57" s="28"/>
      <c r="T57" s="28"/>
      <c r="U57" s="28"/>
      <c r="V57" s="28"/>
      <c r="W57" s="28"/>
      <c r="X57" s="28"/>
    </row>
    <row r="58" spans="1:24" ht="13.5" hidden="1" thickBot="1">
      <c r="A58" s="70"/>
      <c r="B58" s="368"/>
      <c r="C58" s="345"/>
      <c r="D58" s="67" t="s">
        <v>87</v>
      </c>
      <c r="E58" s="67"/>
      <c r="F58" s="67"/>
      <c r="G58" s="284">
        <f>E58</f>
        <v>0</v>
      </c>
      <c r="H58" s="67" t="s">
        <v>87</v>
      </c>
      <c r="I58" s="67"/>
      <c r="J58" s="67"/>
      <c r="K58" s="284">
        <f>I58</f>
        <v>0</v>
      </c>
      <c r="L58" s="67" t="s">
        <v>87</v>
      </c>
      <c r="M58" s="67"/>
      <c r="N58" s="67"/>
      <c r="O58" s="284">
        <f>M58</f>
        <v>0</v>
      </c>
      <c r="V58"/>
      <c r="W58"/>
      <c r="X58"/>
    </row>
    <row r="59" spans="1:24" ht="13.5" hidden="1" thickBot="1">
      <c r="A59" s="71"/>
      <c r="B59" s="369"/>
      <c r="C59" s="346" t="s">
        <v>95</v>
      </c>
      <c r="D59" s="285">
        <f>D47</f>
        <v>0</v>
      </c>
      <c r="E59" s="285">
        <f>SUM(E49:E56)</f>
        <v>0</v>
      </c>
      <c r="F59" s="285">
        <f>SUM(F49:F56)</f>
        <v>0</v>
      </c>
      <c r="G59" s="284">
        <f>D59+E59</f>
        <v>0</v>
      </c>
      <c r="H59" s="285">
        <f>H47</f>
        <v>0</v>
      </c>
      <c r="I59" s="285">
        <f>SUM(I49:I56)</f>
        <v>0</v>
      </c>
      <c r="J59" s="285">
        <f>SUM(J49:J56)</f>
        <v>0</v>
      </c>
      <c r="K59" s="284">
        <f>H59+I59</f>
        <v>0</v>
      </c>
      <c r="L59" s="285">
        <f>L47</f>
        <v>0</v>
      </c>
      <c r="M59" s="285">
        <f>SUM(M49:M56)</f>
        <v>0</v>
      </c>
      <c r="N59" s="285">
        <f>SUM(N49:N56)</f>
        <v>0</v>
      </c>
      <c r="O59" s="284">
        <f>L59+M59</f>
        <v>0</v>
      </c>
      <c r="P59" s="286"/>
      <c r="V59"/>
      <c r="W59"/>
      <c r="X59"/>
    </row>
    <row r="60" spans="1:24" ht="23.25" thickBot="1">
      <c r="A60" s="69"/>
      <c r="B60" s="370">
        <v>602400</v>
      </c>
      <c r="C60" s="356" t="s">
        <v>98</v>
      </c>
      <c r="D60" s="67" t="s">
        <v>87</v>
      </c>
      <c r="E60" s="67"/>
      <c r="F60" s="67"/>
      <c r="G60" s="284">
        <f>E60</f>
        <v>0</v>
      </c>
      <c r="H60" s="67" t="s">
        <v>87</v>
      </c>
      <c r="I60" s="67"/>
      <c r="J60" s="67"/>
      <c r="K60" s="284">
        <f>I60</f>
        <v>0</v>
      </c>
      <c r="L60" s="67" t="s">
        <v>87</v>
      </c>
      <c r="M60" s="67"/>
      <c r="N60" s="67"/>
      <c r="O60" s="284">
        <f>M60</f>
        <v>0</v>
      </c>
      <c r="V60"/>
      <c r="W60"/>
      <c r="X60"/>
    </row>
    <row r="61" spans="1:24" ht="13.5" thickBot="1">
      <c r="A61" s="69"/>
      <c r="B61" s="365">
        <v>602100</v>
      </c>
      <c r="C61" s="347" t="s">
        <v>96</v>
      </c>
      <c r="D61" s="67" t="s">
        <v>87</v>
      </c>
      <c r="E61" s="67"/>
      <c r="F61" s="67"/>
      <c r="G61" s="284">
        <f>E61</f>
        <v>0</v>
      </c>
      <c r="H61" s="67" t="s">
        <v>87</v>
      </c>
      <c r="I61" s="67"/>
      <c r="J61" s="67"/>
      <c r="K61" s="284">
        <f>I61</f>
        <v>0</v>
      </c>
      <c r="L61" s="67" t="s">
        <v>87</v>
      </c>
      <c r="M61" s="67"/>
      <c r="N61" s="67"/>
      <c r="O61" s="284">
        <f>M61</f>
        <v>0</v>
      </c>
      <c r="V61"/>
      <c r="W61"/>
      <c r="X61"/>
    </row>
    <row r="62" spans="1:24" ht="15.75" customHeight="1" thickBot="1">
      <c r="A62" s="69"/>
      <c r="B62" s="365">
        <v>602200</v>
      </c>
      <c r="C62" s="348" t="s">
        <v>97</v>
      </c>
      <c r="D62" s="67" t="s">
        <v>87</v>
      </c>
      <c r="E62" s="67"/>
      <c r="F62" s="67"/>
      <c r="G62" s="284">
        <f>E62</f>
        <v>0</v>
      </c>
      <c r="H62" s="67" t="s">
        <v>87</v>
      </c>
      <c r="I62" s="67"/>
      <c r="J62" s="67"/>
      <c r="K62" s="284">
        <f>I62</f>
        <v>0</v>
      </c>
      <c r="L62" s="67" t="s">
        <v>87</v>
      </c>
      <c r="M62" s="67"/>
      <c r="N62" s="67"/>
      <c r="O62" s="284">
        <f>M62</f>
        <v>0</v>
      </c>
      <c r="V62"/>
      <c r="W62"/>
      <c r="X62"/>
    </row>
    <row r="63" spans="1:24" ht="13.5" thickBot="1">
      <c r="A63" s="79"/>
      <c r="B63" s="342" t="s">
        <v>63</v>
      </c>
      <c r="C63" s="276"/>
      <c r="D63" s="372">
        <f>D46+D29</f>
        <v>0</v>
      </c>
      <c r="E63" s="372">
        <f aca="true" t="shared" si="1" ref="E63:O63">E46+E29</f>
        <v>0</v>
      </c>
      <c r="F63" s="372">
        <f t="shared" si="1"/>
        <v>0</v>
      </c>
      <c r="G63" s="372">
        <f t="shared" si="1"/>
        <v>0</v>
      </c>
      <c r="H63" s="372">
        <f t="shared" si="1"/>
        <v>0</v>
      </c>
      <c r="I63" s="372">
        <f t="shared" si="1"/>
        <v>0</v>
      </c>
      <c r="J63" s="372">
        <f t="shared" si="1"/>
        <v>0</v>
      </c>
      <c r="K63" s="372">
        <f t="shared" si="1"/>
        <v>0</v>
      </c>
      <c r="L63" s="372">
        <f t="shared" si="1"/>
        <v>0</v>
      </c>
      <c r="M63" s="372">
        <f t="shared" si="1"/>
        <v>0</v>
      </c>
      <c r="N63" s="372">
        <f t="shared" si="1"/>
        <v>0</v>
      </c>
      <c r="O63" s="372">
        <f t="shared" si="1"/>
        <v>0</v>
      </c>
      <c r="V63"/>
      <c r="W63"/>
      <c r="X63"/>
    </row>
    <row r="64" spans="1:16" ht="15.75">
      <c r="A64" s="10"/>
      <c r="B64" s="10"/>
      <c r="C64" s="10"/>
      <c r="D64" s="10"/>
      <c r="E64" s="10"/>
      <c r="F64" s="10"/>
      <c r="G64" s="10">
        <v>2</v>
      </c>
      <c r="H64" s="10"/>
      <c r="I64" s="10"/>
      <c r="J64" s="10"/>
      <c r="K64" s="10"/>
      <c r="L64" s="10"/>
      <c r="M64" s="10"/>
      <c r="N64" s="10"/>
      <c r="O64" s="10"/>
      <c r="P64" t="s">
        <v>253</v>
      </c>
    </row>
    <row r="65" spans="1:16" ht="15.75">
      <c r="A65" s="83" t="str">
        <f>CONCATENATE("5.2. Надходження для виконання бюджетної програми у ",Лист1!B12," - ",Лист1!B13," роках ")</f>
        <v>5.2. Надходження для виконання бюджетної програми у 20__ - 20__ роках </v>
      </c>
      <c r="B65" s="83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16.5" thickBo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 t="s">
        <v>317</v>
      </c>
      <c r="L66" s="10"/>
      <c r="M66" s="10"/>
      <c r="N66" s="10"/>
      <c r="O66" s="10"/>
      <c r="P66" s="10"/>
    </row>
    <row r="67" spans="1:24" ht="24" customHeight="1">
      <c r="A67" s="726" t="s">
        <v>13</v>
      </c>
      <c r="B67" s="726" t="s">
        <v>77</v>
      </c>
      <c r="C67" s="728" t="s">
        <v>78</v>
      </c>
      <c r="D67" s="640" t="str">
        <f>Лист1!$A$12</f>
        <v>20__ рік
(прогноз)</v>
      </c>
      <c r="E67" s="738"/>
      <c r="F67" s="738"/>
      <c r="G67" s="643"/>
      <c r="H67" s="738" t="str">
        <f>Лист1!$A$13</f>
        <v>20__ рік
(прогноз)</v>
      </c>
      <c r="I67" s="738"/>
      <c r="J67" s="738"/>
      <c r="K67" s="643"/>
      <c r="L67" s="630"/>
      <c r="M67" s="630"/>
      <c r="N67" s="630"/>
      <c r="O67" s="630"/>
      <c r="V67"/>
      <c r="W67"/>
      <c r="X67"/>
    </row>
    <row r="68" spans="1:24" ht="13.5" customHeight="1" thickBot="1">
      <c r="A68" s="727"/>
      <c r="B68" s="727"/>
      <c r="C68" s="729"/>
      <c r="D68" s="642"/>
      <c r="E68" s="739"/>
      <c r="F68" s="739"/>
      <c r="G68" s="645"/>
      <c r="H68" s="739"/>
      <c r="I68" s="739"/>
      <c r="J68" s="739"/>
      <c r="K68" s="645"/>
      <c r="L68" s="630"/>
      <c r="M68" s="630"/>
      <c r="N68" s="630"/>
      <c r="O68" s="630"/>
      <c r="V68"/>
      <c r="W68"/>
      <c r="X68"/>
    </row>
    <row r="69" spans="1:24" ht="12.75" customHeight="1">
      <c r="A69" s="727"/>
      <c r="B69" s="727"/>
      <c r="C69" s="729"/>
      <c r="D69" s="542" t="s">
        <v>79</v>
      </c>
      <c r="E69" s="542" t="s">
        <v>80</v>
      </c>
      <c r="F69" s="542" t="s">
        <v>81</v>
      </c>
      <c r="G69" s="55" t="s">
        <v>82</v>
      </c>
      <c r="H69" s="643" t="s">
        <v>79</v>
      </c>
      <c r="I69" s="542" t="s">
        <v>80</v>
      </c>
      <c r="J69" s="542" t="s">
        <v>81</v>
      </c>
      <c r="K69" s="58" t="s">
        <v>82</v>
      </c>
      <c r="L69" s="630"/>
      <c r="M69" s="630"/>
      <c r="N69" s="639"/>
      <c r="O69" s="85"/>
      <c r="V69"/>
      <c r="W69"/>
      <c r="X69"/>
    </row>
    <row r="70" spans="1:24" ht="29.25" customHeight="1" thickBot="1">
      <c r="A70" s="727"/>
      <c r="B70" s="727"/>
      <c r="C70" s="730"/>
      <c r="D70" s="544"/>
      <c r="E70" s="544"/>
      <c r="F70" s="544"/>
      <c r="G70" s="57" t="s">
        <v>265</v>
      </c>
      <c r="H70" s="645"/>
      <c r="I70" s="544"/>
      <c r="J70" s="544"/>
      <c r="K70" s="57" t="s">
        <v>266</v>
      </c>
      <c r="L70" s="630"/>
      <c r="M70" s="630"/>
      <c r="N70" s="639"/>
      <c r="O70" s="85"/>
      <c r="V70"/>
      <c r="W70"/>
      <c r="X70"/>
    </row>
    <row r="71" spans="1:24" s="159" customFormat="1" ht="13.5" thickBot="1">
      <c r="A71" s="340">
        <v>1</v>
      </c>
      <c r="B71" s="337">
        <v>2</v>
      </c>
      <c r="C71" s="378">
        <v>3</v>
      </c>
      <c r="D71" s="86">
        <v>4</v>
      </c>
      <c r="E71" s="61">
        <v>5</v>
      </c>
      <c r="F71" s="61">
        <v>6</v>
      </c>
      <c r="G71" s="87">
        <v>7</v>
      </c>
      <c r="H71" s="61">
        <v>8</v>
      </c>
      <c r="I71" s="61">
        <v>9</v>
      </c>
      <c r="J71" s="61">
        <v>10</v>
      </c>
      <c r="K71" s="87">
        <v>11</v>
      </c>
      <c r="L71" s="88"/>
      <c r="M71" s="88"/>
      <c r="N71" s="88"/>
      <c r="O71" s="88"/>
      <c r="P71" s="149"/>
      <c r="Q71" s="149"/>
      <c r="R71" s="149"/>
      <c r="S71" s="149"/>
      <c r="T71" s="149"/>
      <c r="U71" s="149"/>
      <c r="V71" s="149"/>
      <c r="W71" s="149"/>
      <c r="X71" s="149"/>
    </row>
    <row r="72" spans="1:24" s="334" customFormat="1" ht="13.5" customHeight="1" thickBot="1">
      <c r="A72" s="392">
        <f>A29</f>
        <v>0</v>
      </c>
      <c r="B72" s="395">
        <f>B29</f>
        <v>0</v>
      </c>
      <c r="C72" s="398" t="str">
        <f>C29</f>
        <v>Підпрограма  1</v>
      </c>
      <c r="D72" s="383">
        <f>D73</f>
        <v>0</v>
      </c>
      <c r="E72" s="376">
        <f>E74+E79+E82+E83+E86+E87-E88</f>
        <v>0</v>
      </c>
      <c r="F72" s="376">
        <f>F74+F79+F82+F83+F86+F87-F88</f>
        <v>0</v>
      </c>
      <c r="G72" s="384">
        <f>D72+E72</f>
        <v>0</v>
      </c>
      <c r="H72" s="375">
        <f>H73</f>
        <v>0</v>
      </c>
      <c r="I72" s="376">
        <f>I74+I79+I82+I83+I86+I87-I88</f>
        <v>0</v>
      </c>
      <c r="J72" s="376">
        <f>J74+J79+J82+J83+J86+J87-J88</f>
        <v>0</v>
      </c>
      <c r="K72" s="377">
        <f>H72+I72</f>
        <v>0</v>
      </c>
      <c r="L72" s="93"/>
      <c r="M72" s="93"/>
      <c r="N72" s="393"/>
      <c r="O72" s="393"/>
      <c r="P72" s="332"/>
      <c r="Q72" s="332"/>
      <c r="R72" s="332"/>
      <c r="S72" s="332"/>
      <c r="T72" s="332"/>
      <c r="U72" s="332"/>
      <c r="V72" s="332"/>
      <c r="W72" s="332"/>
      <c r="X72" s="332"/>
    </row>
    <row r="73" spans="1:24" ht="13.5" customHeight="1" thickBot="1">
      <c r="A73" s="382"/>
      <c r="B73" s="396">
        <f aca="true" t="shared" si="2" ref="A73:B95">B30</f>
        <v>0</v>
      </c>
      <c r="C73" s="65" t="str">
        <f aca="true" t="shared" si="3" ref="C73:C94">C30</f>
        <v>Надходження із загального фонду бюджету</v>
      </c>
      <c r="D73" s="385"/>
      <c r="E73" s="133" t="s">
        <v>87</v>
      </c>
      <c r="F73" s="133" t="s">
        <v>87</v>
      </c>
      <c r="G73" s="386">
        <f>D73</f>
        <v>0</v>
      </c>
      <c r="H73" s="358"/>
      <c r="I73" s="133" t="s">
        <v>87</v>
      </c>
      <c r="J73" s="133" t="s">
        <v>87</v>
      </c>
      <c r="K73" s="371">
        <f>H73</f>
        <v>0</v>
      </c>
      <c r="L73" s="91"/>
      <c r="M73" s="91"/>
      <c r="N73" s="92"/>
      <c r="O73" s="92"/>
      <c r="V73"/>
      <c r="W73"/>
      <c r="X73"/>
    </row>
    <row r="74" spans="1:24" ht="13.5" thickBot="1">
      <c r="A74" s="381"/>
      <c r="B74" s="397">
        <f t="shared" si="2"/>
        <v>25010000</v>
      </c>
      <c r="C74" s="65" t="str">
        <f t="shared" si="3"/>
        <v>Власні надходження бюджетних установ</v>
      </c>
      <c r="D74" s="385"/>
      <c r="E74" s="133"/>
      <c r="F74" s="133"/>
      <c r="G74" s="387">
        <f>E74</f>
        <v>0</v>
      </c>
      <c r="H74" s="358"/>
      <c r="I74" s="133"/>
      <c r="J74" s="133"/>
      <c r="K74" s="354">
        <f>I74</f>
        <v>0</v>
      </c>
      <c r="L74" s="91"/>
      <c r="M74" s="91"/>
      <c r="N74" s="92"/>
      <c r="O74" s="92"/>
      <c r="V74"/>
      <c r="W74"/>
      <c r="X74"/>
    </row>
    <row r="75" spans="1:24" ht="28.5" customHeight="1" hidden="1" thickBot="1">
      <c r="A75" s="381"/>
      <c r="B75" s="397">
        <f t="shared" si="2"/>
        <v>25010100</v>
      </c>
      <c r="C75" s="65" t="str">
        <f t="shared" si="3"/>
        <v>Плата за послуги, що надаються бюджетними установами згідно з їх основною діяльністю </v>
      </c>
      <c r="D75" s="135" t="s">
        <v>87</v>
      </c>
      <c r="E75" s="67"/>
      <c r="F75" s="67"/>
      <c r="G75" s="297">
        <f>E75</f>
        <v>0</v>
      </c>
      <c r="H75" s="67" t="s">
        <v>87</v>
      </c>
      <c r="I75" s="67"/>
      <c r="J75" s="67"/>
      <c r="K75" s="284">
        <f>I75</f>
        <v>0</v>
      </c>
      <c r="L75" s="91"/>
      <c r="M75" s="91"/>
      <c r="N75" s="92"/>
      <c r="O75" s="92"/>
      <c r="V75"/>
      <c r="W75"/>
      <c r="X75"/>
    </row>
    <row r="76" spans="1:24" ht="13.5" customHeight="1" hidden="1" thickBot="1">
      <c r="A76" s="381"/>
      <c r="B76" s="397">
        <f t="shared" si="2"/>
        <v>25010200</v>
      </c>
      <c r="C76" s="65" t="str">
        <f t="shared" si="3"/>
        <v>Надходження бюджетних установ від додаткової (господарської) діяльності </v>
      </c>
      <c r="D76" s="135" t="s">
        <v>87</v>
      </c>
      <c r="E76" s="67"/>
      <c r="F76" s="67"/>
      <c r="G76" s="297">
        <f>E76</f>
        <v>0</v>
      </c>
      <c r="H76" s="67" t="s">
        <v>87</v>
      </c>
      <c r="I76" s="67"/>
      <c r="J76" s="67"/>
      <c r="K76" s="284">
        <f>I76</f>
        <v>0</v>
      </c>
      <c r="L76" s="91"/>
      <c r="M76" s="91"/>
      <c r="N76" s="92"/>
      <c r="O76" s="92"/>
      <c r="V76"/>
      <c r="W76"/>
      <c r="X76"/>
    </row>
    <row r="77" spans="1:24" ht="13.5" hidden="1" thickBot="1">
      <c r="A77" s="381"/>
      <c r="B77" s="397">
        <f t="shared" si="2"/>
        <v>25010300</v>
      </c>
      <c r="C77" s="65" t="str">
        <f t="shared" si="3"/>
        <v>Плата за оренду майна бюджетних установ  </v>
      </c>
      <c r="D77" s="135" t="s">
        <v>87</v>
      </c>
      <c r="E77" s="67"/>
      <c r="F77" s="67"/>
      <c r="G77" s="297">
        <f>E77</f>
        <v>0</v>
      </c>
      <c r="H77" s="67" t="s">
        <v>87</v>
      </c>
      <c r="I77" s="67"/>
      <c r="J77" s="67"/>
      <c r="K77" s="284">
        <f>I77</f>
        <v>0</v>
      </c>
      <c r="L77" s="91"/>
      <c r="M77" s="91"/>
      <c r="N77" s="92"/>
      <c r="O77" s="92"/>
      <c r="V77"/>
      <c r="W77"/>
      <c r="X77"/>
    </row>
    <row r="78" spans="1:24" ht="16.5" customHeight="1" hidden="1" thickBot="1">
      <c r="A78" s="381"/>
      <c r="B78" s="397">
        <f t="shared" si="2"/>
        <v>25010400</v>
      </c>
      <c r="C78" s="65" t="str">
        <f t="shared" si="3"/>
        <v>Надходження бюджетних установ від реалізації в установленому порядку майна (крім нерухомого майна) </v>
      </c>
      <c r="D78" s="135" t="s">
        <v>87</v>
      </c>
      <c r="E78" s="67"/>
      <c r="F78" s="67"/>
      <c r="G78" s="297">
        <f>E78</f>
        <v>0</v>
      </c>
      <c r="H78" s="67" t="s">
        <v>87</v>
      </c>
      <c r="I78" s="67"/>
      <c r="J78" s="67"/>
      <c r="K78" s="284">
        <f>I78</f>
        <v>0</v>
      </c>
      <c r="L78" s="91"/>
      <c r="M78" s="91"/>
      <c r="N78" s="92"/>
      <c r="O78" s="92"/>
      <c r="V78"/>
      <c r="W78"/>
      <c r="X78"/>
    </row>
    <row r="79" spans="1:24" ht="23.25" customHeight="1" thickBot="1">
      <c r="A79" s="381"/>
      <c r="B79" s="397">
        <f t="shared" si="2"/>
        <v>25020000</v>
      </c>
      <c r="C79" s="65" t="str">
        <f t="shared" si="3"/>
        <v>Інші джерела власних надходжень бюджетних установ</v>
      </c>
      <c r="D79" s="388" t="s">
        <v>87</v>
      </c>
      <c r="E79" s="133"/>
      <c r="F79" s="133"/>
      <c r="G79" s="387"/>
      <c r="H79" s="133" t="s">
        <v>87</v>
      </c>
      <c r="I79" s="133"/>
      <c r="J79" s="133"/>
      <c r="K79" s="354"/>
      <c r="L79" s="91"/>
      <c r="M79" s="91"/>
      <c r="N79" s="92"/>
      <c r="O79" s="92"/>
      <c r="V79"/>
      <c r="W79"/>
      <c r="X79"/>
    </row>
    <row r="80" spans="1:24" ht="13.5" hidden="1" thickBot="1">
      <c r="A80" s="381"/>
      <c r="B80" s="397">
        <f t="shared" si="2"/>
        <v>25020100</v>
      </c>
      <c r="C80" s="65" t="str">
        <f t="shared" si="3"/>
        <v>Благодійні внески, гранти та дарунки</v>
      </c>
      <c r="D80" s="135" t="s">
        <v>87</v>
      </c>
      <c r="E80" s="67"/>
      <c r="F80" s="67"/>
      <c r="G80" s="297">
        <f>E80</f>
        <v>0</v>
      </c>
      <c r="H80" s="67" t="s">
        <v>87</v>
      </c>
      <c r="I80" s="67"/>
      <c r="J80" s="67"/>
      <c r="K80" s="284">
        <f>I80</f>
        <v>0</v>
      </c>
      <c r="L80" s="91"/>
      <c r="M80" s="91"/>
      <c r="N80" s="92"/>
      <c r="O80" s="92"/>
      <c r="V80"/>
      <c r="W80"/>
      <c r="X80"/>
    </row>
    <row r="81" spans="1:24" ht="48.75" customHeight="1" hidden="1" thickBot="1">
      <c r="A81" s="381"/>
      <c r="B81" s="397">
        <f t="shared" si="2"/>
        <v>25020200</v>
      </c>
      <c r="C81" s="65" t="str">
        <f t="shared" si="3"/>
        <v>Кошти, що отримують бюджетні установи 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v>
      </c>
      <c r="D81" s="135" t="s">
        <v>87</v>
      </c>
      <c r="E81" s="67"/>
      <c r="F81" s="67"/>
      <c r="G81" s="297">
        <f>E81</f>
        <v>0</v>
      </c>
      <c r="H81" s="67" t="s">
        <v>87</v>
      </c>
      <c r="I81" s="67"/>
      <c r="J81" s="67"/>
      <c r="K81" s="284">
        <f>I81</f>
        <v>0</v>
      </c>
      <c r="L81" s="91"/>
      <c r="M81" s="91"/>
      <c r="N81" s="92"/>
      <c r="O81" s="92"/>
      <c r="V81"/>
      <c r="W81"/>
      <c r="X81"/>
    </row>
    <row r="82" spans="1:24" ht="13.5" customHeight="1" thickBot="1">
      <c r="A82" s="381"/>
      <c r="B82" s="396">
        <f t="shared" si="2"/>
        <v>0</v>
      </c>
      <c r="C82" s="65" t="str">
        <f t="shared" si="3"/>
        <v>Інші надходження спеціального фонду(розшифрувати)</v>
      </c>
      <c r="D82" s="388" t="s">
        <v>87</v>
      </c>
      <c r="E82" s="133"/>
      <c r="F82" s="133"/>
      <c r="G82" s="387">
        <f>E82</f>
        <v>0</v>
      </c>
      <c r="H82" s="133" t="s">
        <v>87</v>
      </c>
      <c r="I82" s="133"/>
      <c r="J82" s="133"/>
      <c r="K82" s="354">
        <f>I82</f>
        <v>0</v>
      </c>
      <c r="L82" s="91"/>
      <c r="M82" s="91"/>
      <c r="N82" s="92"/>
      <c r="O82" s="92"/>
      <c r="V82"/>
      <c r="W82"/>
      <c r="X82"/>
    </row>
    <row r="83" spans="1:24" ht="13.5" customHeight="1" thickBot="1">
      <c r="A83" s="381"/>
      <c r="B83" s="397">
        <f t="shared" si="2"/>
        <v>401000</v>
      </c>
      <c r="C83" s="65" t="str">
        <f t="shared" si="3"/>
        <v>Запозичення</v>
      </c>
      <c r="D83" s="388" t="s">
        <v>87</v>
      </c>
      <c r="E83" s="133"/>
      <c r="F83" s="133"/>
      <c r="G83" s="387">
        <f>E83</f>
        <v>0</v>
      </c>
      <c r="H83" s="133" t="s">
        <v>87</v>
      </c>
      <c r="I83" s="133"/>
      <c r="J83" s="133"/>
      <c r="K83" s="354">
        <f>I83</f>
        <v>0</v>
      </c>
      <c r="L83" s="91"/>
      <c r="M83" s="91"/>
      <c r="N83" s="92"/>
      <c r="O83" s="92"/>
      <c r="V83"/>
      <c r="W83"/>
      <c r="X83"/>
    </row>
    <row r="84" spans="1:24" ht="13.5" customHeight="1" hidden="1" thickBot="1">
      <c r="A84" s="381"/>
      <c r="B84" s="397">
        <f t="shared" si="2"/>
        <v>0</v>
      </c>
      <c r="C84" s="65">
        <f t="shared" si="3"/>
        <v>0</v>
      </c>
      <c r="D84" s="135" t="s">
        <v>87</v>
      </c>
      <c r="E84" s="67"/>
      <c r="F84" s="67"/>
      <c r="G84" s="297">
        <f>E84</f>
        <v>0</v>
      </c>
      <c r="H84" s="67" t="s">
        <v>87</v>
      </c>
      <c r="I84" s="67"/>
      <c r="J84" s="67"/>
      <c r="K84" s="284">
        <f>I84</f>
        <v>0</v>
      </c>
      <c r="L84" s="91"/>
      <c r="M84" s="91"/>
      <c r="N84" s="92"/>
      <c r="O84" s="92"/>
      <c r="V84"/>
      <c r="W84"/>
      <c r="X84"/>
    </row>
    <row r="85" spans="1:24" ht="13.5" customHeight="1" hidden="1" thickBot="1">
      <c r="A85" s="381"/>
      <c r="B85" s="397">
        <f t="shared" si="2"/>
        <v>0</v>
      </c>
      <c r="C85" s="65" t="str">
        <f t="shared" si="3"/>
        <v>УСЬОГО ДОХОДІВ</v>
      </c>
      <c r="D85" s="389">
        <f>D73</f>
        <v>0</v>
      </c>
      <c r="E85" s="285">
        <f>SUM(E75:E82)</f>
        <v>0</v>
      </c>
      <c r="F85" s="285">
        <f>SUM(F75:F82)</f>
        <v>0</v>
      </c>
      <c r="G85" s="297">
        <f>D85+E85</f>
        <v>0</v>
      </c>
      <c r="H85" s="285">
        <f>H73</f>
        <v>0</v>
      </c>
      <c r="I85" s="285">
        <f>SUM(I75:I82)</f>
        <v>0</v>
      </c>
      <c r="J85" s="285">
        <f>SUM(J75:J82)</f>
        <v>0</v>
      </c>
      <c r="K85" s="284">
        <f>H85+I85</f>
        <v>0</v>
      </c>
      <c r="L85" s="91"/>
      <c r="M85" s="91"/>
      <c r="N85" s="92"/>
      <c r="O85" s="92"/>
      <c r="V85"/>
      <c r="W85"/>
      <c r="X85"/>
    </row>
    <row r="86" spans="1:24" ht="13.5" customHeight="1" thickBot="1">
      <c r="A86" s="381"/>
      <c r="B86" s="397">
        <f t="shared" si="2"/>
        <v>602400</v>
      </c>
      <c r="C86" s="65" t="str">
        <f t="shared" si="3"/>
        <v>Кошти, що передаються із загального фонду бюджету до бюджету розвитку (спеціального фонду)</v>
      </c>
      <c r="D86" s="135" t="s">
        <v>87</v>
      </c>
      <c r="E86" s="67"/>
      <c r="F86" s="67"/>
      <c r="G86" s="297">
        <f>E86</f>
        <v>0</v>
      </c>
      <c r="H86" s="67" t="s">
        <v>87</v>
      </c>
      <c r="I86" s="67"/>
      <c r="J86" s="67"/>
      <c r="K86" s="284">
        <f>I86</f>
        <v>0</v>
      </c>
      <c r="L86" s="91"/>
      <c r="M86" s="91"/>
      <c r="N86" s="92"/>
      <c r="O86" s="92"/>
      <c r="V86"/>
      <c r="W86"/>
      <c r="X86"/>
    </row>
    <row r="87" spans="1:24" ht="15.75" customHeight="1" thickBot="1">
      <c r="A87" s="381"/>
      <c r="B87" s="397">
        <f t="shared" si="2"/>
        <v>602100</v>
      </c>
      <c r="C87" s="65" t="str">
        <f t="shared" si="3"/>
        <v>Залишок коштів на початок періоду</v>
      </c>
      <c r="D87" s="135" t="s">
        <v>87</v>
      </c>
      <c r="E87" s="67"/>
      <c r="F87" s="67"/>
      <c r="G87" s="297">
        <f>E87</f>
        <v>0</v>
      </c>
      <c r="H87" s="67" t="s">
        <v>87</v>
      </c>
      <c r="I87" s="67"/>
      <c r="J87" s="67"/>
      <c r="K87" s="284">
        <f>I87</f>
        <v>0</v>
      </c>
      <c r="L87" s="91"/>
      <c r="M87" s="91"/>
      <c r="N87" s="92"/>
      <c r="O87" s="92"/>
      <c r="V87"/>
      <c r="W87"/>
      <c r="X87"/>
    </row>
    <row r="88" spans="1:24" ht="18.75" customHeight="1" thickBot="1">
      <c r="A88" s="381"/>
      <c r="B88" s="397">
        <f t="shared" si="2"/>
        <v>602200</v>
      </c>
      <c r="C88" s="65" t="str">
        <f t="shared" si="3"/>
        <v>Залишок  коштів на кінець періоду</v>
      </c>
      <c r="D88" s="135" t="s">
        <v>87</v>
      </c>
      <c r="E88" s="67"/>
      <c r="F88" s="67"/>
      <c r="G88" s="297">
        <f>E88</f>
        <v>0</v>
      </c>
      <c r="H88" s="67" t="s">
        <v>87</v>
      </c>
      <c r="I88" s="67"/>
      <c r="J88" s="67"/>
      <c r="K88" s="284">
        <f>I88</f>
        <v>0</v>
      </c>
      <c r="L88" s="91"/>
      <c r="M88" s="91"/>
      <c r="N88" s="92"/>
      <c r="O88" s="92"/>
      <c r="V88"/>
      <c r="W88"/>
      <c r="X88"/>
    </row>
    <row r="89" spans="1:24" s="334" customFormat="1" ht="14.25" customHeight="1" thickBot="1">
      <c r="A89" s="392">
        <f t="shared" si="2"/>
        <v>0</v>
      </c>
      <c r="B89" s="395">
        <f t="shared" si="2"/>
        <v>0</v>
      </c>
      <c r="C89" s="394" t="str">
        <f t="shared" si="3"/>
        <v>Підпрограма  2</v>
      </c>
      <c r="D89" s="383">
        <f>D90</f>
        <v>0</v>
      </c>
      <c r="E89" s="376">
        <f>E91+E96+E99+E100+E103+E104-E105</f>
        <v>0</v>
      </c>
      <c r="F89" s="376">
        <f>F91+F96+F99+F100+F103+F104-F105</f>
        <v>0</v>
      </c>
      <c r="G89" s="384">
        <f>D89+E89</f>
        <v>0</v>
      </c>
      <c r="H89" s="375">
        <f>H90</f>
        <v>0</v>
      </c>
      <c r="I89" s="376">
        <f>I91+I96+I99+I100+I103+I104-I105</f>
        <v>0</v>
      </c>
      <c r="J89" s="376">
        <f>J91+J96+J99+J100+J103+J104-J105</f>
        <v>0</v>
      </c>
      <c r="K89" s="377">
        <f>H89+I89</f>
        <v>0</v>
      </c>
      <c r="L89" s="93"/>
      <c r="M89" s="93"/>
      <c r="N89" s="393"/>
      <c r="O89" s="393"/>
      <c r="P89" s="332"/>
      <c r="Q89" s="332"/>
      <c r="R89" s="332"/>
      <c r="S89" s="332"/>
      <c r="T89" s="332"/>
      <c r="U89" s="332"/>
      <c r="V89" s="332"/>
      <c r="W89" s="332"/>
      <c r="X89" s="332"/>
    </row>
    <row r="90" spans="1:24" ht="16.5" customHeight="1" thickBot="1">
      <c r="A90" s="382">
        <f t="shared" si="2"/>
        <v>0</v>
      </c>
      <c r="B90" s="396">
        <f t="shared" si="2"/>
        <v>0</v>
      </c>
      <c r="C90" s="65" t="str">
        <f t="shared" si="3"/>
        <v>Надходження із загального фонду бюджету</v>
      </c>
      <c r="D90" s="385"/>
      <c r="E90" s="133" t="s">
        <v>87</v>
      </c>
      <c r="F90" s="133" t="s">
        <v>87</v>
      </c>
      <c r="G90" s="386">
        <f>D90</f>
        <v>0</v>
      </c>
      <c r="H90" s="358"/>
      <c r="I90" s="133" t="s">
        <v>87</v>
      </c>
      <c r="J90" s="133" t="s">
        <v>87</v>
      </c>
      <c r="K90" s="371">
        <f>H90</f>
        <v>0</v>
      </c>
      <c r="L90" s="91"/>
      <c r="M90" s="91"/>
      <c r="N90" s="92"/>
      <c r="O90" s="92"/>
      <c r="V90"/>
      <c r="W90"/>
      <c r="X90"/>
    </row>
    <row r="91" spans="1:24" ht="19.5" customHeight="1" thickBot="1">
      <c r="A91" s="382">
        <f t="shared" si="2"/>
        <v>0</v>
      </c>
      <c r="B91" s="397">
        <f t="shared" si="2"/>
        <v>25010000</v>
      </c>
      <c r="C91" s="65" t="str">
        <f t="shared" si="3"/>
        <v>Власні надходження бюджетних установ</v>
      </c>
      <c r="D91" s="385"/>
      <c r="E91" s="133"/>
      <c r="F91" s="133"/>
      <c r="G91" s="387">
        <f>E91</f>
        <v>0</v>
      </c>
      <c r="H91" s="358"/>
      <c r="I91" s="133"/>
      <c r="J91" s="133"/>
      <c r="K91" s="354">
        <f>I91</f>
        <v>0</v>
      </c>
      <c r="L91" s="91"/>
      <c r="M91" s="91"/>
      <c r="N91" s="92"/>
      <c r="O91" s="92"/>
      <c r="V91"/>
      <c r="W91"/>
      <c r="X91"/>
    </row>
    <row r="92" spans="1:24" ht="34.5" customHeight="1" hidden="1" thickBot="1">
      <c r="A92" s="382">
        <f t="shared" si="2"/>
        <v>0</v>
      </c>
      <c r="B92" s="397">
        <f t="shared" si="2"/>
        <v>25010100</v>
      </c>
      <c r="C92" s="65" t="str">
        <f t="shared" si="3"/>
        <v>Плата за послуги, що надаються бюджетними установами згідно з їх основною діяльністю </v>
      </c>
      <c r="D92" s="135" t="s">
        <v>87</v>
      </c>
      <c r="E92" s="67"/>
      <c r="F92" s="67"/>
      <c r="G92" s="297">
        <f>E92</f>
        <v>0</v>
      </c>
      <c r="H92" s="67" t="s">
        <v>87</v>
      </c>
      <c r="I92" s="67"/>
      <c r="J92" s="67"/>
      <c r="K92" s="284">
        <f>I92</f>
        <v>0</v>
      </c>
      <c r="L92" s="91"/>
      <c r="M92" s="91"/>
      <c r="N92" s="92"/>
      <c r="O92" s="92"/>
      <c r="V92"/>
      <c r="W92"/>
      <c r="X92"/>
    </row>
    <row r="93" spans="1:24" ht="34.5" customHeight="1" hidden="1" thickBot="1">
      <c r="A93" s="382">
        <f t="shared" si="2"/>
        <v>0</v>
      </c>
      <c r="B93" s="397">
        <f t="shared" si="2"/>
        <v>25010200</v>
      </c>
      <c r="C93" s="65" t="str">
        <f t="shared" si="3"/>
        <v>Надходження бюджетних установ від додаткової (господарської) діяльності </v>
      </c>
      <c r="D93" s="135" t="s">
        <v>87</v>
      </c>
      <c r="E93" s="67"/>
      <c r="F93" s="67"/>
      <c r="G93" s="297">
        <f>E93</f>
        <v>0</v>
      </c>
      <c r="H93" s="67" t="s">
        <v>87</v>
      </c>
      <c r="I93" s="67"/>
      <c r="J93" s="67"/>
      <c r="K93" s="284">
        <f>I93</f>
        <v>0</v>
      </c>
      <c r="L93" s="91"/>
      <c r="M93" s="91"/>
      <c r="N93" s="92"/>
      <c r="O93" s="92"/>
      <c r="V93"/>
      <c r="W93"/>
      <c r="X93"/>
    </row>
    <row r="94" spans="1:24" ht="20.25" customHeight="1" hidden="1" thickBot="1">
      <c r="A94" s="382">
        <f t="shared" si="2"/>
        <v>0</v>
      </c>
      <c r="B94" s="397">
        <f t="shared" si="2"/>
        <v>25010300</v>
      </c>
      <c r="C94" s="65" t="str">
        <f t="shared" si="3"/>
        <v>Плата за оренду майна бюджетних установ  </v>
      </c>
      <c r="D94" s="135" t="s">
        <v>87</v>
      </c>
      <c r="E94" s="67"/>
      <c r="F94" s="67"/>
      <c r="G94" s="297">
        <f>E94</f>
        <v>0</v>
      </c>
      <c r="H94" s="67" t="s">
        <v>87</v>
      </c>
      <c r="I94" s="67"/>
      <c r="J94" s="67"/>
      <c r="K94" s="284">
        <f>I94</f>
        <v>0</v>
      </c>
      <c r="L94" s="91"/>
      <c r="M94" s="91"/>
      <c r="N94" s="92"/>
      <c r="O94" s="92"/>
      <c r="V94"/>
      <c r="W94"/>
      <c r="X94"/>
    </row>
    <row r="95" spans="1:24" ht="36.75" hidden="1" thickBot="1">
      <c r="A95" s="382">
        <f t="shared" si="2"/>
        <v>0</v>
      </c>
      <c r="B95" s="397">
        <f t="shared" si="2"/>
        <v>25010400</v>
      </c>
      <c r="C95" s="65" t="str">
        <f aca="true" t="shared" si="4" ref="C95:C105">C52</f>
        <v>Надходження бюджетних установ від реалізації в установленому порядку майна (крім нерухомого майна) </v>
      </c>
      <c r="D95" s="135" t="s">
        <v>87</v>
      </c>
      <c r="E95" s="67"/>
      <c r="F95" s="67"/>
      <c r="G95" s="297">
        <f>E95</f>
        <v>0</v>
      </c>
      <c r="H95" s="67" t="s">
        <v>87</v>
      </c>
      <c r="I95" s="67"/>
      <c r="J95" s="67"/>
      <c r="K95" s="284">
        <f>I95</f>
        <v>0</v>
      </c>
      <c r="L95" s="91"/>
      <c r="M95" s="93"/>
      <c r="N95" s="94"/>
      <c r="O95" s="94"/>
      <c r="V95"/>
      <c r="W95"/>
      <c r="X95"/>
    </row>
    <row r="96" spans="1:24" ht="24.75" thickBot="1">
      <c r="A96" s="382">
        <f aca="true" t="shared" si="5" ref="A96:B98">A53</f>
        <v>0</v>
      </c>
      <c r="B96" s="397">
        <f t="shared" si="5"/>
        <v>25020000</v>
      </c>
      <c r="C96" s="65" t="str">
        <f t="shared" si="4"/>
        <v>Інші джерела власних надходжень бюджетних установ</v>
      </c>
      <c r="D96" s="388" t="s">
        <v>87</v>
      </c>
      <c r="E96" s="133"/>
      <c r="F96" s="133"/>
      <c r="G96" s="387"/>
      <c r="H96" s="133" t="s">
        <v>87</v>
      </c>
      <c r="I96" s="133"/>
      <c r="J96" s="133"/>
      <c r="K96" s="354"/>
      <c r="L96" s="91"/>
      <c r="M96" s="93"/>
      <c r="N96" s="94"/>
      <c r="O96" s="94"/>
      <c r="V96"/>
      <c r="W96"/>
      <c r="X96"/>
    </row>
    <row r="97" spans="1:24" ht="13.5" hidden="1" thickBot="1">
      <c r="A97" s="382">
        <f t="shared" si="5"/>
        <v>0</v>
      </c>
      <c r="B97" s="397">
        <f t="shared" si="5"/>
        <v>25020100</v>
      </c>
      <c r="C97" s="65" t="str">
        <f t="shared" si="4"/>
        <v>Благодійні внески, гранти та дарунки</v>
      </c>
      <c r="D97" s="135" t="s">
        <v>87</v>
      </c>
      <c r="E97" s="67"/>
      <c r="F97" s="67"/>
      <c r="G97" s="297">
        <f>E97</f>
        <v>0</v>
      </c>
      <c r="H97" s="67" t="s">
        <v>87</v>
      </c>
      <c r="I97" s="67"/>
      <c r="J97" s="67"/>
      <c r="K97" s="284">
        <f>I97</f>
        <v>0</v>
      </c>
      <c r="L97" s="91"/>
      <c r="M97" s="93"/>
      <c r="N97" s="94"/>
      <c r="O97" s="94"/>
      <c r="V97"/>
      <c r="W97"/>
      <c r="X97"/>
    </row>
    <row r="98" spans="1:24" ht="96.75" hidden="1" thickBot="1">
      <c r="A98" s="382">
        <f t="shared" si="5"/>
        <v>0</v>
      </c>
      <c r="B98" s="397">
        <f t="shared" si="5"/>
        <v>25020200</v>
      </c>
      <c r="C98" s="65" t="str">
        <f t="shared" si="4"/>
        <v>Кошти, що отримують бюджетні установи 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об"єктів нерухомого майна, що перебувають у приватній власності фізичних або юридичних осіб</v>
      </c>
      <c r="D98" s="135" t="s">
        <v>87</v>
      </c>
      <c r="E98" s="67"/>
      <c r="F98" s="67"/>
      <c r="G98" s="297">
        <f>E98</f>
        <v>0</v>
      </c>
      <c r="H98" s="67" t="s">
        <v>87</v>
      </c>
      <c r="I98" s="67"/>
      <c r="J98" s="67"/>
      <c r="K98" s="284">
        <f>I98</f>
        <v>0</v>
      </c>
      <c r="L98" s="91"/>
      <c r="M98" s="93"/>
      <c r="N98" s="94"/>
      <c r="O98" s="94"/>
      <c r="V98"/>
      <c r="W98"/>
      <c r="X98"/>
    </row>
    <row r="99" spans="1:24" ht="24.75" thickBot="1">
      <c r="A99" s="382">
        <f aca="true" t="shared" si="6" ref="A99:A105">A56</f>
        <v>0</v>
      </c>
      <c r="B99" s="397"/>
      <c r="C99" s="65" t="str">
        <f t="shared" si="4"/>
        <v>Інші надходження спеціального фонду(розшифрувати)</v>
      </c>
      <c r="D99" s="388" t="s">
        <v>87</v>
      </c>
      <c r="E99" s="133"/>
      <c r="F99" s="133"/>
      <c r="G99" s="387">
        <f>E99</f>
        <v>0</v>
      </c>
      <c r="H99" s="133" t="s">
        <v>87</v>
      </c>
      <c r="I99" s="133"/>
      <c r="J99" s="133"/>
      <c r="K99" s="354">
        <f>I99</f>
        <v>0</v>
      </c>
      <c r="L99" s="91"/>
      <c r="M99" s="93"/>
      <c r="N99" s="94"/>
      <c r="O99" s="94"/>
      <c r="V99"/>
      <c r="W99"/>
      <c r="X99"/>
    </row>
    <row r="100" spans="1:24" ht="13.5" thickBot="1">
      <c r="A100" s="382">
        <f t="shared" si="6"/>
        <v>0</v>
      </c>
      <c r="B100" s="397">
        <f aca="true" t="shared" si="7" ref="B100:B105">B57</f>
        <v>401000</v>
      </c>
      <c r="C100" s="65" t="str">
        <f t="shared" si="4"/>
        <v>Запозичення</v>
      </c>
      <c r="D100" s="388" t="s">
        <v>87</v>
      </c>
      <c r="E100" s="133"/>
      <c r="F100" s="133"/>
      <c r="G100" s="387">
        <f>E100</f>
        <v>0</v>
      </c>
      <c r="H100" s="133" t="s">
        <v>87</v>
      </c>
      <c r="I100" s="133"/>
      <c r="J100" s="133"/>
      <c r="K100" s="354">
        <f>I100</f>
        <v>0</v>
      </c>
      <c r="L100" s="91"/>
      <c r="M100" s="93"/>
      <c r="N100" s="94"/>
      <c r="O100" s="94"/>
      <c r="V100"/>
      <c r="W100"/>
      <c r="X100"/>
    </row>
    <row r="101" spans="1:24" ht="13.5" hidden="1" thickBot="1">
      <c r="A101" s="382">
        <f t="shared" si="6"/>
        <v>0</v>
      </c>
      <c r="B101" s="397">
        <f t="shared" si="7"/>
        <v>0</v>
      </c>
      <c r="C101" s="65">
        <f t="shared" si="4"/>
        <v>0</v>
      </c>
      <c r="D101" s="135" t="s">
        <v>87</v>
      </c>
      <c r="E101" s="67"/>
      <c r="F101" s="67"/>
      <c r="G101" s="297">
        <f>E101</f>
        <v>0</v>
      </c>
      <c r="H101" s="67" t="s">
        <v>87</v>
      </c>
      <c r="I101" s="67"/>
      <c r="J101" s="67"/>
      <c r="K101" s="284">
        <f>I101</f>
        <v>0</v>
      </c>
      <c r="L101" s="91"/>
      <c r="M101" s="93"/>
      <c r="N101" s="94"/>
      <c r="O101" s="94"/>
      <c r="V101"/>
      <c r="W101"/>
      <c r="X101"/>
    </row>
    <row r="102" spans="1:24" ht="13.5" hidden="1" thickBot="1">
      <c r="A102" s="382">
        <f t="shared" si="6"/>
        <v>0</v>
      </c>
      <c r="B102" s="397">
        <f t="shared" si="7"/>
        <v>0</v>
      </c>
      <c r="C102" s="65" t="str">
        <f t="shared" si="4"/>
        <v>УСЬОГО ДОХОДІВ</v>
      </c>
      <c r="D102" s="389">
        <f>D90</f>
        <v>0</v>
      </c>
      <c r="E102" s="285">
        <f>SUM(E92:E99)</f>
        <v>0</v>
      </c>
      <c r="F102" s="285">
        <f>SUM(F92:F99)</f>
        <v>0</v>
      </c>
      <c r="G102" s="297">
        <f>D102+E102</f>
        <v>0</v>
      </c>
      <c r="H102" s="285">
        <f>H90</f>
        <v>0</v>
      </c>
      <c r="I102" s="285">
        <f>SUM(I92:I99)</f>
        <v>0</v>
      </c>
      <c r="J102" s="285">
        <f>SUM(J92:J99)</f>
        <v>0</v>
      </c>
      <c r="K102" s="284">
        <f>H102+I102</f>
        <v>0</v>
      </c>
      <c r="L102" s="91"/>
      <c r="M102" s="93"/>
      <c r="N102" s="94"/>
      <c r="O102" s="94"/>
      <c r="V102"/>
      <c r="W102"/>
      <c r="X102"/>
    </row>
    <row r="103" spans="1:24" ht="36.75" thickBot="1">
      <c r="A103" s="382">
        <f t="shared" si="6"/>
        <v>0</v>
      </c>
      <c r="B103" s="397">
        <f t="shared" si="7"/>
        <v>602400</v>
      </c>
      <c r="C103" s="65" t="str">
        <f t="shared" si="4"/>
        <v>Кошти, що передаються із загального фонду бюджету до бюджету розвитку (спеціального фонду)</v>
      </c>
      <c r="D103" s="135" t="s">
        <v>87</v>
      </c>
      <c r="E103" s="67"/>
      <c r="F103" s="67"/>
      <c r="G103" s="297">
        <f>E103</f>
        <v>0</v>
      </c>
      <c r="H103" s="67" t="s">
        <v>87</v>
      </c>
      <c r="I103" s="67"/>
      <c r="J103" s="67"/>
      <c r="K103" s="284">
        <f>I103</f>
        <v>0</v>
      </c>
      <c r="L103" s="91"/>
      <c r="M103" s="93"/>
      <c r="N103" s="94"/>
      <c r="O103" s="94"/>
      <c r="V103"/>
      <c r="W103"/>
      <c r="X103"/>
    </row>
    <row r="104" spans="1:24" ht="13.5" thickBot="1">
      <c r="A104" s="382">
        <f t="shared" si="6"/>
        <v>0</v>
      </c>
      <c r="B104" s="397">
        <f t="shared" si="7"/>
        <v>602100</v>
      </c>
      <c r="C104" s="65" t="str">
        <f t="shared" si="4"/>
        <v>Залишок коштів на початок періоду</v>
      </c>
      <c r="D104" s="135" t="s">
        <v>87</v>
      </c>
      <c r="E104" s="67"/>
      <c r="F104" s="67"/>
      <c r="G104" s="297">
        <f>E104</f>
        <v>0</v>
      </c>
      <c r="H104" s="67" t="s">
        <v>87</v>
      </c>
      <c r="I104" s="67"/>
      <c r="J104" s="67"/>
      <c r="K104" s="284">
        <f>I104</f>
        <v>0</v>
      </c>
      <c r="L104" s="91"/>
      <c r="M104" s="93"/>
      <c r="N104" s="94"/>
      <c r="O104" s="94"/>
      <c r="V104"/>
      <c r="W104"/>
      <c r="X104"/>
    </row>
    <row r="105" spans="1:24" ht="13.5" thickBot="1">
      <c r="A105" s="382">
        <f t="shared" si="6"/>
        <v>0</v>
      </c>
      <c r="B105" s="397">
        <f t="shared" si="7"/>
        <v>602200</v>
      </c>
      <c r="C105" s="65" t="str">
        <f t="shared" si="4"/>
        <v>Залишок  коштів на кінець періоду</v>
      </c>
      <c r="D105" s="135" t="s">
        <v>87</v>
      </c>
      <c r="E105" s="67"/>
      <c r="F105" s="67"/>
      <c r="G105" s="297">
        <f>E105</f>
        <v>0</v>
      </c>
      <c r="H105" s="67" t="s">
        <v>87</v>
      </c>
      <c r="I105" s="67"/>
      <c r="J105" s="67"/>
      <c r="K105" s="284">
        <f>I105</f>
        <v>0</v>
      </c>
      <c r="L105" s="91"/>
      <c r="M105" s="93"/>
      <c r="N105" s="94"/>
      <c r="O105" s="94"/>
      <c r="V105"/>
      <c r="W105"/>
      <c r="X105"/>
    </row>
    <row r="106" spans="1:24" ht="13.5" thickBot="1">
      <c r="A106" s="79"/>
      <c r="B106" s="380" t="s">
        <v>63</v>
      </c>
      <c r="C106" s="342"/>
      <c r="D106" s="390">
        <f aca="true" t="shared" si="8" ref="D106:K106">D89+D72</f>
        <v>0</v>
      </c>
      <c r="E106" s="372">
        <f t="shared" si="8"/>
        <v>0</v>
      </c>
      <c r="F106" s="372">
        <f t="shared" si="8"/>
        <v>0</v>
      </c>
      <c r="G106" s="391">
        <f t="shared" si="8"/>
        <v>0</v>
      </c>
      <c r="H106" s="372">
        <f t="shared" si="8"/>
        <v>0</v>
      </c>
      <c r="I106" s="372">
        <f t="shared" si="8"/>
        <v>0</v>
      </c>
      <c r="J106" s="372">
        <f t="shared" si="8"/>
        <v>0</v>
      </c>
      <c r="K106" s="372">
        <f t="shared" si="8"/>
        <v>0</v>
      </c>
      <c r="L106" s="95"/>
      <c r="M106" s="95"/>
      <c r="N106" s="94"/>
      <c r="O106" s="94"/>
      <c r="V106"/>
      <c r="W106"/>
      <c r="X106"/>
    </row>
    <row r="107" ht="12.75">
      <c r="G107" s="28"/>
    </row>
    <row r="108" ht="12.75">
      <c r="G108" s="28"/>
    </row>
    <row r="109" ht="12.75">
      <c r="G109" s="28"/>
    </row>
    <row r="110" spans="7:16" ht="12.75">
      <c r="G110" s="28">
        <v>3</v>
      </c>
      <c r="P110" t="str">
        <f>P64</f>
        <v>Продовження додатка 2</v>
      </c>
    </row>
    <row r="111" spans="1:14" ht="18.75" customHeight="1">
      <c r="A111" s="563" t="s">
        <v>307</v>
      </c>
      <c r="B111" s="563"/>
      <c r="C111" s="563"/>
      <c r="D111" s="563"/>
      <c r="E111" s="563"/>
      <c r="F111" s="563"/>
      <c r="G111" s="563"/>
      <c r="H111" s="563"/>
      <c r="I111" s="563"/>
      <c r="J111" s="563"/>
      <c r="K111" s="563"/>
      <c r="L111" s="563"/>
      <c r="M111" s="563"/>
      <c r="N111" s="563"/>
    </row>
    <row r="112" spans="1:14" ht="16.5" customHeight="1">
      <c r="A112" s="563" t="str">
        <f>CONCATENATE("6.1. Видатки за кодами економічної класифікації видатків  бюджету у  ",Лист1!B9," - ",Лист1!B11," роках")</f>
        <v>6.1. Видатки за кодами економічної класифікації видатків  бюджету у  20__ - 20__ роках</v>
      </c>
      <c r="B112" s="563"/>
      <c r="C112" s="563"/>
      <c r="D112" s="563"/>
      <c r="E112" s="563"/>
      <c r="F112" s="563"/>
      <c r="G112" s="563"/>
      <c r="H112" s="563"/>
      <c r="I112" s="563"/>
      <c r="J112" s="563"/>
      <c r="K112" s="563"/>
      <c r="L112" s="563"/>
      <c r="M112" s="563"/>
      <c r="N112" s="563"/>
    </row>
    <row r="113" spans="1:15" ht="18" customHeight="1" thickBot="1">
      <c r="A113" s="332"/>
      <c r="B113" s="332"/>
      <c r="C113" s="332"/>
      <c r="D113" s="332"/>
      <c r="E113" s="332"/>
      <c r="F113" s="332"/>
      <c r="G113" s="332"/>
      <c r="H113" s="332"/>
      <c r="I113" s="332"/>
      <c r="J113" s="332"/>
      <c r="K113" s="332"/>
      <c r="L113" s="332"/>
      <c r="M113" s="332"/>
      <c r="N113" s="332"/>
      <c r="O113" s="10" t="s">
        <v>317</v>
      </c>
    </row>
    <row r="114" spans="1:15" ht="27" customHeight="1" thickBot="1">
      <c r="A114" s="646" t="s">
        <v>13</v>
      </c>
      <c r="B114" s="646" t="s">
        <v>104</v>
      </c>
      <c r="C114" s="617" t="s">
        <v>78</v>
      </c>
      <c r="D114" s="633" t="str">
        <f>Лист1!$A$9</f>
        <v>20__ рік 
(звіт)</v>
      </c>
      <c r="E114" s="634"/>
      <c r="F114" s="634"/>
      <c r="G114" s="635"/>
      <c r="H114" s="633" t="str">
        <f>Лист1!$A$10</f>
        <v>20__ рік (затверджено з урахуванням внесених змін  )</v>
      </c>
      <c r="I114" s="634"/>
      <c r="J114" s="634"/>
      <c r="K114" s="634"/>
      <c r="L114" s="732" t="str">
        <f>Лист1!$A$11</f>
        <v>20__  рік
(проект)</v>
      </c>
      <c r="M114" s="733"/>
      <c r="N114" s="733"/>
      <c r="O114" s="734"/>
    </row>
    <row r="115" spans="1:15" ht="3" customHeight="1" hidden="1" thickBot="1">
      <c r="A115" s="647"/>
      <c r="B115" s="647"/>
      <c r="C115" s="619"/>
      <c r="D115" s="107"/>
      <c r="E115" s="107"/>
      <c r="F115" s="108"/>
      <c r="G115" s="400"/>
      <c r="H115" s="107"/>
      <c r="I115" s="107"/>
      <c r="J115" s="108"/>
      <c r="K115" s="400"/>
      <c r="L115" s="400"/>
      <c r="M115" s="107"/>
      <c r="N115" s="108"/>
      <c r="O115" s="429"/>
    </row>
    <row r="116" spans="1:15" ht="13.5" customHeight="1">
      <c r="A116" s="647"/>
      <c r="B116" s="647"/>
      <c r="C116" s="619"/>
      <c r="D116" s="542" t="s">
        <v>79</v>
      </c>
      <c r="E116" s="542" t="s">
        <v>80</v>
      </c>
      <c r="F116" s="735" t="s">
        <v>106</v>
      </c>
      <c r="G116" s="542" t="s">
        <v>269</v>
      </c>
      <c r="H116" s="542" t="s">
        <v>79</v>
      </c>
      <c r="I116" s="542" t="s">
        <v>80</v>
      </c>
      <c r="J116" s="735" t="s">
        <v>106</v>
      </c>
      <c r="K116" s="640" t="s">
        <v>270</v>
      </c>
      <c r="L116" s="542" t="s">
        <v>79</v>
      </c>
      <c r="M116" s="542" t="s">
        <v>80</v>
      </c>
      <c r="N116" s="735" t="s">
        <v>106</v>
      </c>
      <c r="O116" s="542" t="s">
        <v>271</v>
      </c>
    </row>
    <row r="117" spans="1:15" ht="12.75">
      <c r="A117" s="647"/>
      <c r="B117" s="647"/>
      <c r="C117" s="619"/>
      <c r="D117" s="543"/>
      <c r="E117" s="543"/>
      <c r="F117" s="736"/>
      <c r="G117" s="543"/>
      <c r="H117" s="543"/>
      <c r="I117" s="543"/>
      <c r="J117" s="736"/>
      <c r="K117" s="641"/>
      <c r="L117" s="543"/>
      <c r="M117" s="543"/>
      <c r="N117" s="736"/>
      <c r="O117" s="543"/>
    </row>
    <row r="118" spans="1:15" ht="11.25" customHeight="1" thickBot="1">
      <c r="A118" s="648"/>
      <c r="B118" s="648"/>
      <c r="C118" s="621"/>
      <c r="D118" s="544"/>
      <c r="E118" s="544"/>
      <c r="F118" s="737"/>
      <c r="G118" s="544"/>
      <c r="H118" s="544"/>
      <c r="I118" s="544"/>
      <c r="J118" s="737"/>
      <c r="K118" s="642"/>
      <c r="L118" s="544"/>
      <c r="M118" s="544"/>
      <c r="N118" s="737"/>
      <c r="O118" s="544"/>
    </row>
    <row r="119" spans="1:15" ht="11.25" customHeight="1" thickBot="1">
      <c r="A119" s="97">
        <v>1</v>
      </c>
      <c r="B119" s="98">
        <v>2</v>
      </c>
      <c r="C119" s="99">
        <v>3</v>
      </c>
      <c r="D119" s="99">
        <v>4</v>
      </c>
      <c r="E119" s="61">
        <v>5</v>
      </c>
      <c r="F119" s="87">
        <v>6</v>
      </c>
      <c r="G119" s="87">
        <v>7</v>
      </c>
      <c r="H119" s="99">
        <v>8</v>
      </c>
      <c r="I119" s="61">
        <v>9</v>
      </c>
      <c r="J119" s="87">
        <v>10</v>
      </c>
      <c r="K119" s="62">
        <v>11</v>
      </c>
      <c r="L119" s="99">
        <v>12</v>
      </c>
      <c r="M119" s="61">
        <v>13</v>
      </c>
      <c r="N119" s="87">
        <v>14</v>
      </c>
      <c r="O119" s="87">
        <v>15</v>
      </c>
    </row>
    <row r="120" spans="1:15" ht="13.5" thickBot="1">
      <c r="A120" s="100" t="s">
        <v>110</v>
      </c>
      <c r="B120" s="101" t="s">
        <v>111</v>
      </c>
      <c r="C120" s="23"/>
      <c r="D120" s="23"/>
      <c r="E120" s="68"/>
      <c r="F120" s="102"/>
      <c r="G120" s="102"/>
      <c r="H120" s="23"/>
      <c r="I120" s="68"/>
      <c r="J120" s="102"/>
      <c r="K120" s="130"/>
      <c r="L120" s="23"/>
      <c r="M120" s="68"/>
      <c r="N120" s="102"/>
      <c r="O120" s="102"/>
    </row>
    <row r="121" spans="1:21" s="334" customFormat="1" ht="13.5" thickBot="1">
      <c r="A121" s="405"/>
      <c r="B121" s="406"/>
      <c r="C121" s="407" t="str">
        <f>C72</f>
        <v>Підпрограма  1</v>
      </c>
      <c r="D121" s="404">
        <f>D122+D153</f>
        <v>0</v>
      </c>
      <c r="E121" s="404">
        <f aca="true" t="shared" si="9" ref="E121:O121">E122+E153</f>
        <v>0</v>
      </c>
      <c r="F121" s="404">
        <f t="shared" si="9"/>
        <v>0</v>
      </c>
      <c r="G121" s="404">
        <f t="shared" si="9"/>
        <v>0</v>
      </c>
      <c r="H121" s="404">
        <f t="shared" si="9"/>
        <v>0</v>
      </c>
      <c r="I121" s="404">
        <f t="shared" si="9"/>
        <v>0</v>
      </c>
      <c r="J121" s="404">
        <f t="shared" si="9"/>
        <v>0</v>
      </c>
      <c r="K121" s="424">
        <f t="shared" si="9"/>
        <v>0</v>
      </c>
      <c r="L121" s="404">
        <f t="shared" si="9"/>
        <v>0</v>
      </c>
      <c r="M121" s="404">
        <f t="shared" si="9"/>
        <v>0</v>
      </c>
      <c r="N121" s="404">
        <f t="shared" si="9"/>
        <v>0</v>
      </c>
      <c r="O121" s="426">
        <f t="shared" si="9"/>
        <v>0</v>
      </c>
      <c r="P121" s="332"/>
      <c r="Q121" s="332"/>
      <c r="R121" s="332"/>
      <c r="S121" s="332"/>
      <c r="T121" s="332"/>
      <c r="U121" s="332"/>
    </row>
    <row r="122" spans="1:15" ht="13.5" hidden="1" thickBot="1">
      <c r="A122" s="21"/>
      <c r="B122" s="21">
        <v>2000</v>
      </c>
      <c r="C122" s="24" t="s">
        <v>15</v>
      </c>
      <c r="D122" s="287">
        <f>D123+D128+D144+D147+D151+D152</f>
        <v>0</v>
      </c>
      <c r="E122" s="288">
        <f>E123+E128+E144+E147+E151+E152</f>
        <v>0</v>
      </c>
      <c r="F122" s="288">
        <f>F123+F128+F144+F147+F151+F152</f>
        <v>0</v>
      </c>
      <c r="G122" s="289">
        <f>D122+E122</f>
        <v>0</v>
      </c>
      <c r="H122" s="287">
        <f>H123+H128+H144+H147+H151+H152</f>
        <v>0</v>
      </c>
      <c r="I122" s="288">
        <f>I123+I128+I144+I147+I151+I152</f>
        <v>0</v>
      </c>
      <c r="J122" s="288">
        <f>J123+J128+J144+J147+J151+J152</f>
        <v>0</v>
      </c>
      <c r="K122" s="409">
        <f aca="true" t="shared" si="10" ref="K122:K169">H122+I122</f>
        <v>0</v>
      </c>
      <c r="L122" s="287">
        <f>L123+L128+L144+L147+L151+L152</f>
        <v>0</v>
      </c>
      <c r="M122" s="288">
        <f>M123+M128+M144+M147+M151+M152</f>
        <v>0</v>
      </c>
      <c r="N122" s="288">
        <f>N123+N128+N144+N147+N151+N152</f>
        <v>0</v>
      </c>
      <c r="O122" s="289">
        <f>L122+M122</f>
        <v>0</v>
      </c>
    </row>
    <row r="123" spans="1:15" ht="13.5" hidden="1" thickBot="1">
      <c r="A123" s="21"/>
      <c r="B123" s="21">
        <v>2100</v>
      </c>
      <c r="C123" s="24" t="s">
        <v>16</v>
      </c>
      <c r="D123" s="287">
        <f>D124+D127</f>
        <v>0</v>
      </c>
      <c r="E123" s="288">
        <f>E124+E127</f>
        <v>0</v>
      </c>
      <c r="F123" s="288">
        <f>F124+F127</f>
        <v>0</v>
      </c>
      <c r="G123" s="289">
        <f aca="true" t="shared" si="11" ref="G123:G169">D123+E123</f>
        <v>0</v>
      </c>
      <c r="H123" s="287">
        <f>H124+H127</f>
        <v>0</v>
      </c>
      <c r="I123" s="288">
        <f>I124+I127</f>
        <v>0</v>
      </c>
      <c r="J123" s="288">
        <f>J124+J127</f>
        <v>0</v>
      </c>
      <c r="K123" s="409">
        <f t="shared" si="10"/>
        <v>0</v>
      </c>
      <c r="L123" s="287">
        <f>L124+L127</f>
        <v>0</v>
      </c>
      <c r="M123" s="288">
        <f>M124+M127</f>
        <v>0</v>
      </c>
      <c r="N123" s="288">
        <f>N124+N127</f>
        <v>0</v>
      </c>
      <c r="O123" s="289">
        <f aca="true" t="shared" si="12" ref="O123:O169">L123+M123</f>
        <v>0</v>
      </c>
    </row>
    <row r="124" spans="1:15" ht="13.5" hidden="1" thickBot="1">
      <c r="A124" s="21"/>
      <c r="B124" s="21">
        <v>2110</v>
      </c>
      <c r="C124" s="24" t="s">
        <v>17</v>
      </c>
      <c r="D124" s="287">
        <f>SUM(D125:D126)</f>
        <v>0</v>
      </c>
      <c r="E124" s="288">
        <f>SUM(E125:E126)</f>
        <v>0</v>
      </c>
      <c r="F124" s="288">
        <f>SUM(F125:F126)</f>
        <v>0</v>
      </c>
      <c r="G124" s="289">
        <f t="shared" si="11"/>
        <v>0</v>
      </c>
      <c r="H124" s="287">
        <f>SUM(H125:H126)</f>
        <v>0</v>
      </c>
      <c r="I124" s="288">
        <f>SUM(I125:I126)</f>
        <v>0</v>
      </c>
      <c r="J124" s="288">
        <f>SUM(J125:J126)</f>
        <v>0</v>
      </c>
      <c r="K124" s="409">
        <f t="shared" si="10"/>
        <v>0</v>
      </c>
      <c r="L124" s="287">
        <f>SUM(L125:L126)</f>
        <v>0</v>
      </c>
      <c r="M124" s="288">
        <f>SUM(M125:M126)</f>
        <v>0</v>
      </c>
      <c r="N124" s="288">
        <f>SUM(N125:N126)</f>
        <v>0</v>
      </c>
      <c r="O124" s="289">
        <f t="shared" si="12"/>
        <v>0</v>
      </c>
    </row>
    <row r="125" spans="1:15" ht="13.5" hidden="1" thickBot="1">
      <c r="A125" s="21"/>
      <c r="B125" s="21">
        <v>2111</v>
      </c>
      <c r="C125" s="24" t="s">
        <v>18</v>
      </c>
      <c r="D125" s="287"/>
      <c r="E125" s="288"/>
      <c r="F125" s="288"/>
      <c r="G125" s="289">
        <f t="shared" si="11"/>
        <v>0</v>
      </c>
      <c r="H125" s="287"/>
      <c r="I125" s="288"/>
      <c r="J125" s="288"/>
      <c r="K125" s="409">
        <f t="shared" si="10"/>
        <v>0</v>
      </c>
      <c r="L125" s="287"/>
      <c r="M125" s="288"/>
      <c r="N125" s="288"/>
      <c r="O125" s="289">
        <f>L125+M125</f>
        <v>0</v>
      </c>
    </row>
    <row r="126" spans="1:15" ht="13.5" customHeight="1" hidden="1" thickBot="1">
      <c r="A126" s="21"/>
      <c r="B126" s="21">
        <v>2112</v>
      </c>
      <c r="C126" s="24" t="s">
        <v>19</v>
      </c>
      <c r="D126" s="287"/>
      <c r="E126" s="288"/>
      <c r="F126" s="288"/>
      <c r="G126" s="289">
        <f t="shared" si="11"/>
        <v>0</v>
      </c>
      <c r="H126" s="287"/>
      <c r="I126" s="288"/>
      <c r="J126" s="288"/>
      <c r="K126" s="409">
        <f t="shared" si="10"/>
        <v>0</v>
      </c>
      <c r="L126" s="287"/>
      <c r="M126" s="288"/>
      <c r="N126" s="288"/>
      <c r="O126" s="289">
        <f t="shared" si="12"/>
        <v>0</v>
      </c>
    </row>
    <row r="127" spans="1:15" ht="13.5" hidden="1" thickBot="1">
      <c r="A127" s="21"/>
      <c r="B127" s="21">
        <v>2120</v>
      </c>
      <c r="C127" s="24" t="s">
        <v>20</v>
      </c>
      <c r="D127" s="287"/>
      <c r="E127" s="288"/>
      <c r="F127" s="288"/>
      <c r="G127" s="289">
        <f t="shared" si="11"/>
        <v>0</v>
      </c>
      <c r="H127" s="287"/>
      <c r="I127" s="288"/>
      <c r="J127" s="288"/>
      <c r="K127" s="409">
        <f t="shared" si="10"/>
        <v>0</v>
      </c>
      <c r="L127" s="287"/>
      <c r="M127" s="288"/>
      <c r="N127" s="288"/>
      <c r="O127" s="289">
        <f t="shared" si="12"/>
        <v>0</v>
      </c>
    </row>
    <row r="128" spans="1:15" ht="13.5" hidden="1" thickBot="1">
      <c r="A128" s="21"/>
      <c r="B128" s="21">
        <v>2200</v>
      </c>
      <c r="C128" s="24" t="s">
        <v>21</v>
      </c>
      <c r="D128" s="287">
        <f>SUM(D129:D135)+D141</f>
        <v>0</v>
      </c>
      <c r="E128" s="288">
        <f>SUM(E129:E135)+E141</f>
        <v>0</v>
      </c>
      <c r="F128" s="288">
        <f>SUM(F129:F135)+F141</f>
        <v>0</v>
      </c>
      <c r="G128" s="289">
        <f t="shared" si="11"/>
        <v>0</v>
      </c>
      <c r="H128" s="287">
        <f>SUM(H129:H135)+H141</f>
        <v>0</v>
      </c>
      <c r="I128" s="288">
        <f>SUM(I129:I135)+I141</f>
        <v>0</v>
      </c>
      <c r="J128" s="288">
        <f>SUM(J129:J135)+J141</f>
        <v>0</v>
      </c>
      <c r="K128" s="409">
        <f t="shared" si="10"/>
        <v>0</v>
      </c>
      <c r="L128" s="287">
        <f>SUM(L129:L135)+L141</f>
        <v>0</v>
      </c>
      <c r="M128" s="288">
        <f>SUM(M129:M135)+M141</f>
        <v>0</v>
      </c>
      <c r="N128" s="288">
        <f>SUM(N129:N135)+N141</f>
        <v>0</v>
      </c>
      <c r="O128" s="289">
        <f t="shared" si="12"/>
        <v>0</v>
      </c>
    </row>
    <row r="129" spans="1:15" ht="13.5" hidden="1" thickBot="1">
      <c r="A129" s="21"/>
      <c r="B129" s="21">
        <v>2210</v>
      </c>
      <c r="C129" s="24" t="s">
        <v>22</v>
      </c>
      <c r="D129" s="287"/>
      <c r="E129" s="288"/>
      <c r="F129" s="288"/>
      <c r="G129" s="289">
        <f t="shared" si="11"/>
        <v>0</v>
      </c>
      <c r="H129" s="287"/>
      <c r="I129" s="288"/>
      <c r="J129" s="288"/>
      <c r="K129" s="409">
        <f t="shared" si="10"/>
        <v>0</v>
      </c>
      <c r="L129" s="287"/>
      <c r="M129" s="288"/>
      <c r="N129" s="288"/>
      <c r="O129" s="289">
        <f t="shared" si="12"/>
        <v>0</v>
      </c>
    </row>
    <row r="130" spans="1:15" ht="13.5" hidden="1" thickBot="1">
      <c r="A130" s="21"/>
      <c r="B130" s="21">
        <v>2220</v>
      </c>
      <c r="C130" s="24" t="s">
        <v>23</v>
      </c>
      <c r="D130" s="287"/>
      <c r="E130" s="288"/>
      <c r="F130" s="288"/>
      <c r="G130" s="289">
        <f t="shared" si="11"/>
        <v>0</v>
      </c>
      <c r="H130" s="287"/>
      <c r="I130" s="288"/>
      <c r="J130" s="288"/>
      <c r="K130" s="409">
        <f t="shared" si="10"/>
        <v>0</v>
      </c>
      <c r="L130" s="287"/>
      <c r="M130" s="288"/>
      <c r="N130" s="288"/>
      <c r="O130" s="289">
        <f t="shared" si="12"/>
        <v>0</v>
      </c>
    </row>
    <row r="131" spans="1:15" ht="13.5" hidden="1" thickBot="1">
      <c r="A131" s="21"/>
      <c r="B131" s="21">
        <v>2230</v>
      </c>
      <c r="C131" s="24" t="s">
        <v>24</v>
      </c>
      <c r="D131" s="287"/>
      <c r="E131" s="288"/>
      <c r="F131" s="288"/>
      <c r="G131" s="289">
        <f t="shared" si="11"/>
        <v>0</v>
      </c>
      <c r="H131" s="287"/>
      <c r="I131" s="288"/>
      <c r="J131" s="288"/>
      <c r="K131" s="409">
        <f t="shared" si="10"/>
        <v>0</v>
      </c>
      <c r="L131" s="287"/>
      <c r="M131" s="288"/>
      <c r="N131" s="288"/>
      <c r="O131" s="289">
        <f t="shared" si="12"/>
        <v>0</v>
      </c>
    </row>
    <row r="132" spans="1:15" ht="13.5" hidden="1" thickBot="1">
      <c r="A132" s="21"/>
      <c r="B132" s="21">
        <v>2240</v>
      </c>
      <c r="C132" s="24" t="s">
        <v>25</v>
      </c>
      <c r="D132" s="287"/>
      <c r="E132" s="288"/>
      <c r="F132" s="288"/>
      <c r="G132" s="289">
        <f t="shared" si="11"/>
        <v>0</v>
      </c>
      <c r="H132" s="287"/>
      <c r="I132" s="288"/>
      <c r="J132" s="288"/>
      <c r="K132" s="409">
        <f t="shared" si="10"/>
        <v>0</v>
      </c>
      <c r="L132" s="287"/>
      <c r="M132" s="288"/>
      <c r="N132" s="288"/>
      <c r="O132" s="289">
        <f t="shared" si="12"/>
        <v>0</v>
      </c>
    </row>
    <row r="133" spans="1:15" ht="13.5" hidden="1" thickBot="1">
      <c r="A133" s="21"/>
      <c r="B133" s="21">
        <v>2250</v>
      </c>
      <c r="C133" s="25" t="s">
        <v>26</v>
      </c>
      <c r="D133" s="287"/>
      <c r="E133" s="288"/>
      <c r="F133" s="288"/>
      <c r="G133" s="289">
        <f t="shared" si="11"/>
        <v>0</v>
      </c>
      <c r="H133" s="287"/>
      <c r="I133" s="288"/>
      <c r="J133" s="288"/>
      <c r="K133" s="409">
        <f t="shared" si="10"/>
        <v>0</v>
      </c>
      <c r="L133" s="287"/>
      <c r="M133" s="288"/>
      <c r="N133" s="288"/>
      <c r="O133" s="289">
        <f t="shared" si="12"/>
        <v>0</v>
      </c>
    </row>
    <row r="134" spans="1:15" ht="13.5" customHeight="1" hidden="1" thickBot="1">
      <c r="A134" s="21"/>
      <c r="B134" s="21">
        <v>2260</v>
      </c>
      <c r="C134" s="25" t="s">
        <v>27</v>
      </c>
      <c r="D134" s="287"/>
      <c r="E134" s="288"/>
      <c r="F134" s="288"/>
      <c r="G134" s="289">
        <f t="shared" si="11"/>
        <v>0</v>
      </c>
      <c r="H134" s="287"/>
      <c r="I134" s="288"/>
      <c r="J134" s="288"/>
      <c r="K134" s="409">
        <f t="shared" si="10"/>
        <v>0</v>
      </c>
      <c r="L134" s="287"/>
      <c r="M134" s="288"/>
      <c r="N134" s="288"/>
      <c r="O134" s="289">
        <f t="shared" si="12"/>
        <v>0</v>
      </c>
    </row>
    <row r="135" spans="1:15" ht="13.5" hidden="1" thickBot="1">
      <c r="A135" s="21"/>
      <c r="B135" s="21">
        <v>2270</v>
      </c>
      <c r="C135" s="24" t="s">
        <v>28</v>
      </c>
      <c r="D135" s="287">
        <f>SUM(D136:D140)</f>
        <v>0</v>
      </c>
      <c r="E135" s="288">
        <f>SUM(E136:E140)</f>
        <v>0</v>
      </c>
      <c r="F135" s="288">
        <f>SUM(F136:F140)</f>
        <v>0</v>
      </c>
      <c r="G135" s="289">
        <f t="shared" si="11"/>
        <v>0</v>
      </c>
      <c r="H135" s="287">
        <f>SUM(H136:H140)</f>
        <v>0</v>
      </c>
      <c r="I135" s="288">
        <f>SUM(I136:I140)</f>
        <v>0</v>
      </c>
      <c r="J135" s="288">
        <f>SUM(J136:J140)</f>
        <v>0</v>
      </c>
      <c r="K135" s="409">
        <f t="shared" si="10"/>
        <v>0</v>
      </c>
      <c r="L135" s="287">
        <f>SUM(L136:L140)</f>
        <v>0</v>
      </c>
      <c r="M135" s="288">
        <f>SUM(M136:M140)</f>
        <v>0</v>
      </c>
      <c r="N135" s="288">
        <f>SUM(N136:N140)</f>
        <v>0</v>
      </c>
      <c r="O135" s="289">
        <f t="shared" si="12"/>
        <v>0</v>
      </c>
    </row>
    <row r="136" spans="1:15" ht="13.5" hidden="1" thickBot="1">
      <c r="A136" s="21"/>
      <c r="B136" s="21">
        <v>2271</v>
      </c>
      <c r="C136" s="24" t="s">
        <v>29</v>
      </c>
      <c r="D136" s="287"/>
      <c r="E136" s="288"/>
      <c r="F136" s="288"/>
      <c r="G136" s="289">
        <f t="shared" si="11"/>
        <v>0</v>
      </c>
      <c r="H136" s="287"/>
      <c r="I136" s="288"/>
      <c r="J136" s="288"/>
      <c r="K136" s="409">
        <f t="shared" si="10"/>
        <v>0</v>
      </c>
      <c r="L136" s="287"/>
      <c r="M136" s="288"/>
      <c r="N136" s="288"/>
      <c r="O136" s="289">
        <f t="shared" si="12"/>
        <v>0</v>
      </c>
    </row>
    <row r="137" spans="1:15" ht="13.5" hidden="1" thickBot="1">
      <c r="A137" s="21"/>
      <c r="B137" s="21">
        <v>2272</v>
      </c>
      <c r="C137" s="24" t="s">
        <v>30</v>
      </c>
      <c r="D137" s="287"/>
      <c r="E137" s="288"/>
      <c r="F137" s="288"/>
      <c r="G137" s="289">
        <f t="shared" si="11"/>
        <v>0</v>
      </c>
      <c r="H137" s="287"/>
      <c r="I137" s="288"/>
      <c r="J137" s="288"/>
      <c r="K137" s="409">
        <f t="shared" si="10"/>
        <v>0</v>
      </c>
      <c r="L137" s="287"/>
      <c r="M137" s="288"/>
      <c r="N137" s="288"/>
      <c r="O137" s="289">
        <f t="shared" si="12"/>
        <v>0</v>
      </c>
    </row>
    <row r="138" spans="1:15" ht="13.5" hidden="1" thickBot="1">
      <c r="A138" s="21"/>
      <c r="B138" s="21">
        <v>2273</v>
      </c>
      <c r="C138" s="24" t="s">
        <v>31</v>
      </c>
      <c r="D138" s="287"/>
      <c r="E138" s="288"/>
      <c r="F138" s="288"/>
      <c r="G138" s="289">
        <f t="shared" si="11"/>
        <v>0</v>
      </c>
      <c r="H138" s="287"/>
      <c r="I138" s="288"/>
      <c r="J138" s="288"/>
      <c r="K138" s="409">
        <f t="shared" si="10"/>
        <v>0</v>
      </c>
      <c r="L138" s="287"/>
      <c r="M138" s="288"/>
      <c r="N138" s="288"/>
      <c r="O138" s="289">
        <f t="shared" si="12"/>
        <v>0</v>
      </c>
    </row>
    <row r="139" spans="1:15" ht="13.5" hidden="1" thickBot="1">
      <c r="A139" s="21"/>
      <c r="B139" s="21">
        <v>2274</v>
      </c>
      <c r="C139" s="24" t="s">
        <v>32</v>
      </c>
      <c r="D139" s="287"/>
      <c r="E139" s="288"/>
      <c r="F139" s="288"/>
      <c r="G139" s="289">
        <f t="shared" si="11"/>
        <v>0</v>
      </c>
      <c r="H139" s="287"/>
      <c r="I139" s="288"/>
      <c r="J139" s="288"/>
      <c r="K139" s="409">
        <f t="shared" si="10"/>
        <v>0</v>
      </c>
      <c r="L139" s="287"/>
      <c r="M139" s="288"/>
      <c r="N139" s="288"/>
      <c r="O139" s="289">
        <f t="shared" si="12"/>
        <v>0</v>
      </c>
    </row>
    <row r="140" spans="1:15" ht="13.5" hidden="1" thickBot="1">
      <c r="A140" s="21"/>
      <c r="B140" s="21">
        <v>2275</v>
      </c>
      <c r="C140" s="24" t="s">
        <v>33</v>
      </c>
      <c r="D140" s="287"/>
      <c r="E140" s="288"/>
      <c r="F140" s="288"/>
      <c r="G140" s="289">
        <f t="shared" si="11"/>
        <v>0</v>
      </c>
      <c r="H140" s="287"/>
      <c r="I140" s="288"/>
      <c r="J140" s="288"/>
      <c r="K140" s="409">
        <f t="shared" si="10"/>
        <v>0</v>
      </c>
      <c r="L140" s="287"/>
      <c r="M140" s="288"/>
      <c r="N140" s="288"/>
      <c r="O140" s="289">
        <f t="shared" si="12"/>
        <v>0</v>
      </c>
    </row>
    <row r="141" spans="1:15" ht="23.25" hidden="1" thickBot="1">
      <c r="A141" s="21"/>
      <c r="B141" s="21">
        <v>2280</v>
      </c>
      <c r="C141" s="24" t="s">
        <v>34</v>
      </c>
      <c r="D141" s="287">
        <f>SUM(D142:D143)</f>
        <v>0</v>
      </c>
      <c r="E141" s="288">
        <f>SUM(E142:E143)</f>
        <v>0</v>
      </c>
      <c r="F141" s="288">
        <f>SUM(F142:F143)</f>
        <v>0</v>
      </c>
      <c r="G141" s="289">
        <f t="shared" si="11"/>
        <v>0</v>
      </c>
      <c r="H141" s="287">
        <f>SUM(H142:H143)</f>
        <v>0</v>
      </c>
      <c r="I141" s="288">
        <f>SUM(I142:I143)</f>
        <v>0</v>
      </c>
      <c r="J141" s="288">
        <f>SUM(J142:J143)</f>
        <v>0</v>
      </c>
      <c r="K141" s="409">
        <f t="shared" si="10"/>
        <v>0</v>
      </c>
      <c r="L141" s="287">
        <f>SUM(L142:L143)</f>
        <v>0</v>
      </c>
      <c r="M141" s="288">
        <f>SUM(M142:M143)</f>
        <v>0</v>
      </c>
      <c r="N141" s="288">
        <f>SUM(N142:N143)</f>
        <v>0</v>
      </c>
      <c r="O141" s="289">
        <f t="shared" si="12"/>
        <v>0</v>
      </c>
    </row>
    <row r="142" spans="1:15" ht="33" customHeight="1" hidden="1" thickBot="1">
      <c r="A142" s="21"/>
      <c r="B142" s="21">
        <v>2281</v>
      </c>
      <c r="C142" s="24" t="s">
        <v>35</v>
      </c>
      <c r="D142" s="287"/>
      <c r="E142" s="288"/>
      <c r="F142" s="288"/>
      <c r="G142" s="289">
        <f t="shared" si="11"/>
        <v>0</v>
      </c>
      <c r="H142" s="287"/>
      <c r="I142" s="288"/>
      <c r="J142" s="288"/>
      <c r="K142" s="409">
        <f t="shared" si="10"/>
        <v>0</v>
      </c>
      <c r="L142" s="287"/>
      <c r="M142" s="288"/>
      <c r="N142" s="288"/>
      <c r="O142" s="289">
        <f t="shared" si="12"/>
        <v>0</v>
      </c>
    </row>
    <row r="143" spans="1:15" ht="26.25" customHeight="1" hidden="1" thickBot="1">
      <c r="A143" s="21"/>
      <c r="B143" s="21">
        <v>2282</v>
      </c>
      <c r="C143" s="24" t="s">
        <v>36</v>
      </c>
      <c r="D143" s="287"/>
      <c r="E143" s="288"/>
      <c r="F143" s="288"/>
      <c r="G143" s="289">
        <f t="shared" si="11"/>
        <v>0</v>
      </c>
      <c r="H143" s="287"/>
      <c r="I143" s="288"/>
      <c r="J143" s="288"/>
      <c r="K143" s="409">
        <f t="shared" si="10"/>
        <v>0</v>
      </c>
      <c r="L143" s="287"/>
      <c r="M143" s="288"/>
      <c r="N143" s="288"/>
      <c r="O143" s="289">
        <f t="shared" si="12"/>
        <v>0</v>
      </c>
    </row>
    <row r="144" spans="1:15" ht="13.5" hidden="1" thickBot="1">
      <c r="A144" s="21"/>
      <c r="B144" s="21">
        <v>2600</v>
      </c>
      <c r="C144" s="25" t="s">
        <v>37</v>
      </c>
      <c r="D144" s="287">
        <f>SUM(D145:D146)</f>
        <v>0</v>
      </c>
      <c r="E144" s="287">
        <f>SUM(E145:E146)</f>
        <v>0</v>
      </c>
      <c r="F144" s="287">
        <f>SUM(F145:F146)</f>
        <v>0</v>
      </c>
      <c r="G144" s="289">
        <f t="shared" si="11"/>
        <v>0</v>
      </c>
      <c r="H144" s="287">
        <f>SUM(H145:H146)</f>
        <v>0</v>
      </c>
      <c r="I144" s="287">
        <f>SUM(I145:I146)</f>
        <v>0</v>
      </c>
      <c r="J144" s="287">
        <f>SUM(J145:J146)</f>
        <v>0</v>
      </c>
      <c r="K144" s="409">
        <f t="shared" si="10"/>
        <v>0</v>
      </c>
      <c r="L144" s="287">
        <f>SUM(L145:L146)</f>
        <v>0</v>
      </c>
      <c r="M144" s="287">
        <f>SUM(M145:M146)</f>
        <v>0</v>
      </c>
      <c r="N144" s="287">
        <f>SUM(N145:N146)</f>
        <v>0</v>
      </c>
      <c r="O144" s="289">
        <f t="shared" si="12"/>
        <v>0</v>
      </c>
    </row>
    <row r="145" spans="1:15" ht="23.25" hidden="1" thickBot="1">
      <c r="A145" s="21"/>
      <c r="B145" s="21">
        <v>2610</v>
      </c>
      <c r="C145" s="25" t="s">
        <v>38</v>
      </c>
      <c r="D145" s="287"/>
      <c r="E145" s="288"/>
      <c r="F145" s="288"/>
      <c r="G145" s="289">
        <f t="shared" si="11"/>
        <v>0</v>
      </c>
      <c r="H145" s="287"/>
      <c r="I145" s="288"/>
      <c r="J145" s="288"/>
      <c r="K145" s="409">
        <f t="shared" si="10"/>
        <v>0</v>
      </c>
      <c r="L145" s="287"/>
      <c r="M145" s="288"/>
      <c r="N145" s="288"/>
      <c r="O145" s="289">
        <f t="shared" si="12"/>
        <v>0</v>
      </c>
    </row>
    <row r="146" spans="1:15" ht="23.25" hidden="1" thickBot="1">
      <c r="A146" s="21"/>
      <c r="B146" s="21">
        <v>2620</v>
      </c>
      <c r="C146" s="25" t="s">
        <v>39</v>
      </c>
      <c r="D146" s="287"/>
      <c r="E146" s="288"/>
      <c r="F146" s="288"/>
      <c r="G146" s="289">
        <f t="shared" si="11"/>
        <v>0</v>
      </c>
      <c r="H146" s="287"/>
      <c r="I146" s="288"/>
      <c r="J146" s="288"/>
      <c r="K146" s="409">
        <f t="shared" si="10"/>
        <v>0</v>
      </c>
      <c r="L146" s="287"/>
      <c r="M146" s="288"/>
      <c r="N146" s="288"/>
      <c r="O146" s="289">
        <f t="shared" si="12"/>
        <v>0</v>
      </c>
    </row>
    <row r="147" spans="1:15" ht="13.5" hidden="1" thickBot="1">
      <c r="A147" s="21"/>
      <c r="B147" s="21">
        <v>2700</v>
      </c>
      <c r="C147" s="25" t="s">
        <v>40</v>
      </c>
      <c r="D147" s="287">
        <f>SUM(D148:D150)</f>
        <v>0</v>
      </c>
      <c r="E147" s="288">
        <f>SUM(E148:E150)</f>
        <v>0</v>
      </c>
      <c r="F147" s="288">
        <f>SUM(F148:F150)</f>
        <v>0</v>
      </c>
      <c r="G147" s="289">
        <f t="shared" si="11"/>
        <v>0</v>
      </c>
      <c r="H147" s="287">
        <f>SUM(H148:H150)</f>
        <v>0</v>
      </c>
      <c r="I147" s="288">
        <f>SUM(I148:I150)</f>
        <v>0</v>
      </c>
      <c r="J147" s="288">
        <f>SUM(J148:J150)</f>
        <v>0</v>
      </c>
      <c r="K147" s="409">
        <f t="shared" si="10"/>
        <v>0</v>
      </c>
      <c r="L147" s="287">
        <f>SUM(L148:L150)</f>
        <v>0</v>
      </c>
      <c r="M147" s="288">
        <f>SUM(M148:M150)</f>
        <v>0</v>
      </c>
      <c r="N147" s="288">
        <f>SUM(N148:N150)</f>
        <v>0</v>
      </c>
      <c r="O147" s="289">
        <f t="shared" si="12"/>
        <v>0</v>
      </c>
    </row>
    <row r="148" spans="1:15" ht="13.5" hidden="1" thickBot="1">
      <c r="A148" s="21"/>
      <c r="B148" s="21">
        <v>2710</v>
      </c>
      <c r="C148" s="25" t="s">
        <v>41</v>
      </c>
      <c r="D148" s="287"/>
      <c r="E148" s="288"/>
      <c r="F148" s="288"/>
      <c r="G148" s="289">
        <f t="shared" si="11"/>
        <v>0</v>
      </c>
      <c r="H148" s="287"/>
      <c r="I148" s="288"/>
      <c r="J148" s="288"/>
      <c r="K148" s="409">
        <f t="shared" si="10"/>
        <v>0</v>
      </c>
      <c r="L148" s="287"/>
      <c r="M148" s="288"/>
      <c r="N148" s="288"/>
      <c r="O148" s="289">
        <f t="shared" si="12"/>
        <v>0</v>
      </c>
    </row>
    <row r="149" spans="1:15" ht="13.5" hidden="1" thickBot="1">
      <c r="A149" s="21"/>
      <c r="B149" s="21">
        <v>2720</v>
      </c>
      <c r="C149" s="25" t="s">
        <v>42</v>
      </c>
      <c r="D149" s="287"/>
      <c r="E149" s="288"/>
      <c r="F149" s="288"/>
      <c r="G149" s="289">
        <f t="shared" si="11"/>
        <v>0</v>
      </c>
      <c r="H149" s="287"/>
      <c r="I149" s="288"/>
      <c r="J149" s="288"/>
      <c r="K149" s="409">
        <f t="shared" si="10"/>
        <v>0</v>
      </c>
      <c r="L149" s="287"/>
      <c r="M149" s="288"/>
      <c r="N149" s="288"/>
      <c r="O149" s="289">
        <f t="shared" si="12"/>
        <v>0</v>
      </c>
    </row>
    <row r="150" spans="1:15" ht="13.5" hidden="1" thickBot="1">
      <c r="A150" s="21"/>
      <c r="B150" s="21">
        <v>2730</v>
      </c>
      <c r="C150" s="25" t="s">
        <v>43</v>
      </c>
      <c r="D150" s="287"/>
      <c r="E150" s="288"/>
      <c r="F150" s="288"/>
      <c r="G150" s="289">
        <f t="shared" si="11"/>
        <v>0</v>
      </c>
      <c r="H150" s="287"/>
      <c r="I150" s="288"/>
      <c r="J150" s="288"/>
      <c r="K150" s="409">
        <f t="shared" si="10"/>
        <v>0</v>
      </c>
      <c r="L150" s="287"/>
      <c r="M150" s="288"/>
      <c r="N150" s="288"/>
      <c r="O150" s="289">
        <f t="shared" si="12"/>
        <v>0</v>
      </c>
    </row>
    <row r="151" spans="1:15" ht="13.5" hidden="1" thickBot="1">
      <c r="A151" s="21"/>
      <c r="B151" s="21">
        <v>2800</v>
      </c>
      <c r="C151" s="25" t="s">
        <v>44</v>
      </c>
      <c r="D151" s="287"/>
      <c r="E151" s="288"/>
      <c r="F151" s="288"/>
      <c r="G151" s="289">
        <f t="shared" si="11"/>
        <v>0</v>
      </c>
      <c r="H151" s="287"/>
      <c r="I151" s="288"/>
      <c r="J151" s="288"/>
      <c r="K151" s="409">
        <f t="shared" si="10"/>
        <v>0</v>
      </c>
      <c r="L151" s="287"/>
      <c r="M151" s="288"/>
      <c r="N151" s="288"/>
      <c r="O151" s="289">
        <f t="shared" si="12"/>
        <v>0</v>
      </c>
    </row>
    <row r="152" spans="1:15" ht="13.5" hidden="1" thickBot="1">
      <c r="A152" s="21"/>
      <c r="B152" s="21">
        <v>2900</v>
      </c>
      <c r="C152" s="25" t="s">
        <v>45</v>
      </c>
      <c r="D152" s="287"/>
      <c r="E152" s="288"/>
      <c r="F152" s="288"/>
      <c r="G152" s="289">
        <f t="shared" si="11"/>
        <v>0</v>
      </c>
      <c r="H152" s="287"/>
      <c r="I152" s="288"/>
      <c r="J152" s="288"/>
      <c r="K152" s="409">
        <f t="shared" si="10"/>
        <v>0</v>
      </c>
      <c r="L152" s="287"/>
      <c r="M152" s="288"/>
      <c r="N152" s="288"/>
      <c r="O152" s="289">
        <f t="shared" si="12"/>
        <v>0</v>
      </c>
    </row>
    <row r="153" spans="1:15" ht="13.5" hidden="1" thickBot="1">
      <c r="A153" s="21"/>
      <c r="B153" s="21">
        <v>3000</v>
      </c>
      <c r="C153" s="24" t="s">
        <v>46</v>
      </c>
      <c r="D153" s="287">
        <f>D154+D166</f>
        <v>0</v>
      </c>
      <c r="E153" s="288">
        <f>E154+E166</f>
        <v>0</v>
      </c>
      <c r="F153" s="288">
        <f>F154+F166</f>
        <v>0</v>
      </c>
      <c r="G153" s="289">
        <f t="shared" si="11"/>
        <v>0</v>
      </c>
      <c r="H153" s="287">
        <f>H154+H166</f>
        <v>0</v>
      </c>
      <c r="I153" s="288">
        <f>I154+I166</f>
        <v>0</v>
      </c>
      <c r="J153" s="288">
        <f>J154+J166</f>
        <v>0</v>
      </c>
      <c r="K153" s="409">
        <f t="shared" si="10"/>
        <v>0</v>
      </c>
      <c r="L153" s="287">
        <f>L154+L166</f>
        <v>0</v>
      </c>
      <c r="M153" s="288">
        <f>M154+M166</f>
        <v>0</v>
      </c>
      <c r="N153" s="288">
        <f>N154+N166</f>
        <v>0</v>
      </c>
      <c r="O153" s="289">
        <f t="shared" si="12"/>
        <v>0</v>
      </c>
    </row>
    <row r="154" spans="1:15" ht="13.5" hidden="1" thickBot="1">
      <c r="A154" s="21"/>
      <c r="B154" s="21">
        <v>3100</v>
      </c>
      <c r="C154" s="24" t="s">
        <v>47</v>
      </c>
      <c r="D154" s="287">
        <f>D155+D156+D159+D162</f>
        <v>0</v>
      </c>
      <c r="E154" s="288">
        <f>E155+E156+E159+E162</f>
        <v>0</v>
      </c>
      <c r="F154" s="288">
        <f>F155+F156+F159+F162</f>
        <v>0</v>
      </c>
      <c r="G154" s="289">
        <f t="shared" si="11"/>
        <v>0</v>
      </c>
      <c r="H154" s="287">
        <f>H155+H156+H159+H162</f>
        <v>0</v>
      </c>
      <c r="I154" s="288">
        <f>I155+I156+I159+I162</f>
        <v>0</v>
      </c>
      <c r="J154" s="288">
        <f>J155+J156+J159+J162</f>
        <v>0</v>
      </c>
      <c r="K154" s="409">
        <f t="shared" si="10"/>
        <v>0</v>
      </c>
      <c r="L154" s="287">
        <f>L155+L156+L159+L162</f>
        <v>0</v>
      </c>
      <c r="M154" s="288">
        <f>M155+M156+M159+M162</f>
        <v>0</v>
      </c>
      <c r="N154" s="288">
        <f>N155+N156+N159+N162</f>
        <v>0</v>
      </c>
      <c r="O154" s="289">
        <f t="shared" si="12"/>
        <v>0</v>
      </c>
    </row>
    <row r="155" spans="1:15" ht="23.25" hidden="1" thickBot="1">
      <c r="A155" s="21"/>
      <c r="B155" s="21">
        <v>3110</v>
      </c>
      <c r="C155" s="24" t="s">
        <v>48</v>
      </c>
      <c r="D155" s="287"/>
      <c r="E155" s="288"/>
      <c r="F155" s="288"/>
      <c r="G155" s="289">
        <f t="shared" si="11"/>
        <v>0</v>
      </c>
      <c r="H155" s="287"/>
      <c r="I155" s="288"/>
      <c r="J155" s="288"/>
      <c r="K155" s="409">
        <f t="shared" si="10"/>
        <v>0</v>
      </c>
      <c r="L155" s="287"/>
      <c r="M155" s="288"/>
      <c r="N155" s="290"/>
      <c r="O155" s="289">
        <f t="shared" si="12"/>
        <v>0</v>
      </c>
    </row>
    <row r="156" spans="1:15" ht="13.5" hidden="1" thickBot="1">
      <c r="A156" s="21"/>
      <c r="B156" s="21">
        <v>3120</v>
      </c>
      <c r="C156" s="24" t="s">
        <v>49</v>
      </c>
      <c r="D156" s="287">
        <f>SUM(D157:D158)</f>
        <v>0</v>
      </c>
      <c r="E156" s="288">
        <f>SUM(E157:E158)</f>
        <v>0</v>
      </c>
      <c r="F156" s="288">
        <f>SUM(F157:F158)</f>
        <v>0</v>
      </c>
      <c r="G156" s="289">
        <f t="shared" si="11"/>
        <v>0</v>
      </c>
      <c r="H156" s="287">
        <f>SUM(H157:H158)</f>
        <v>0</v>
      </c>
      <c r="I156" s="288">
        <f>SUM(I157:I158)</f>
        <v>0</v>
      </c>
      <c r="J156" s="288">
        <f>SUM(J157:J158)</f>
        <v>0</v>
      </c>
      <c r="K156" s="409">
        <f t="shared" si="10"/>
        <v>0</v>
      </c>
      <c r="L156" s="287">
        <f>SUM(L157:L158)</f>
        <v>0</v>
      </c>
      <c r="M156" s="288">
        <f>SUM(M157:M158)</f>
        <v>0</v>
      </c>
      <c r="N156" s="288">
        <f>SUM(N157:N158)</f>
        <v>0</v>
      </c>
      <c r="O156" s="289">
        <f t="shared" si="12"/>
        <v>0</v>
      </c>
    </row>
    <row r="157" spans="1:15" ht="13.5" hidden="1" thickBot="1">
      <c r="A157" s="21"/>
      <c r="B157" s="21">
        <v>3121</v>
      </c>
      <c r="C157" s="24" t="s">
        <v>50</v>
      </c>
      <c r="D157" s="287"/>
      <c r="E157" s="288"/>
      <c r="F157" s="288"/>
      <c r="G157" s="289">
        <f t="shared" si="11"/>
        <v>0</v>
      </c>
      <c r="H157" s="287"/>
      <c r="I157" s="288"/>
      <c r="J157" s="288"/>
      <c r="K157" s="409">
        <f t="shared" si="10"/>
        <v>0</v>
      </c>
      <c r="L157" s="287"/>
      <c r="M157" s="288"/>
      <c r="N157" s="288"/>
      <c r="O157" s="289">
        <f t="shared" si="12"/>
        <v>0</v>
      </c>
    </row>
    <row r="158" spans="1:15" ht="15" customHeight="1" hidden="1" thickBot="1">
      <c r="A158" s="21"/>
      <c r="B158" s="21">
        <v>3122</v>
      </c>
      <c r="C158" s="24" t="s">
        <v>51</v>
      </c>
      <c r="D158" s="287"/>
      <c r="E158" s="288"/>
      <c r="F158" s="288"/>
      <c r="G158" s="289">
        <f t="shared" si="11"/>
        <v>0</v>
      </c>
      <c r="H158" s="287"/>
      <c r="I158" s="288"/>
      <c r="J158" s="288"/>
      <c r="K158" s="409">
        <f t="shared" si="10"/>
        <v>0</v>
      </c>
      <c r="L158" s="287"/>
      <c r="M158" s="288"/>
      <c r="N158" s="288"/>
      <c r="O158" s="289">
        <f t="shared" si="12"/>
        <v>0</v>
      </c>
    </row>
    <row r="159" spans="1:15" ht="13.5" hidden="1" thickBot="1">
      <c r="A159" s="21"/>
      <c r="B159" s="21">
        <v>3130</v>
      </c>
      <c r="C159" s="24" t="s">
        <v>52</v>
      </c>
      <c r="D159" s="287">
        <f>SUM(D160:D161)</f>
        <v>0</v>
      </c>
      <c r="E159" s="288">
        <f>SUM(E160:E161)</f>
        <v>0</v>
      </c>
      <c r="F159" s="288">
        <f>SUM(F160:F161)</f>
        <v>0</v>
      </c>
      <c r="G159" s="289">
        <f t="shared" si="11"/>
        <v>0</v>
      </c>
      <c r="H159" s="287">
        <f>SUM(H160:H161)</f>
        <v>0</v>
      </c>
      <c r="I159" s="288">
        <f>SUM(I160:I161)</f>
        <v>0</v>
      </c>
      <c r="J159" s="288">
        <f>SUM(J160:J161)</f>
        <v>0</v>
      </c>
      <c r="K159" s="409">
        <f t="shared" si="10"/>
        <v>0</v>
      </c>
      <c r="L159" s="287">
        <f>SUM(L160:L161)</f>
        <v>0</v>
      </c>
      <c r="M159" s="288">
        <f>SUM(M160:M161)</f>
        <v>0</v>
      </c>
      <c r="N159" s="288">
        <f>SUM(N160:N161)</f>
        <v>0</v>
      </c>
      <c r="O159" s="289">
        <f t="shared" si="12"/>
        <v>0</v>
      </c>
    </row>
    <row r="160" spans="1:15" ht="13.5" customHeight="1" hidden="1" thickBot="1">
      <c r="A160" s="21"/>
      <c r="B160" s="21">
        <v>3131</v>
      </c>
      <c r="C160" s="24" t="s">
        <v>53</v>
      </c>
      <c r="D160" s="287"/>
      <c r="E160" s="288"/>
      <c r="F160" s="288"/>
      <c r="G160" s="289">
        <f t="shared" si="11"/>
        <v>0</v>
      </c>
      <c r="H160" s="287"/>
      <c r="I160" s="288"/>
      <c r="J160" s="288"/>
      <c r="K160" s="409">
        <f t="shared" si="10"/>
        <v>0</v>
      </c>
      <c r="L160" s="287"/>
      <c r="M160" s="288"/>
      <c r="N160" s="288"/>
      <c r="O160" s="289">
        <f t="shared" si="12"/>
        <v>0</v>
      </c>
    </row>
    <row r="161" spans="1:15" ht="13.5" hidden="1" thickBot="1">
      <c r="A161" s="21"/>
      <c r="B161" s="21">
        <v>3132</v>
      </c>
      <c r="C161" s="24" t="s">
        <v>54</v>
      </c>
      <c r="D161" s="287"/>
      <c r="E161" s="288"/>
      <c r="F161" s="288"/>
      <c r="G161" s="289">
        <f t="shared" si="11"/>
        <v>0</v>
      </c>
      <c r="H161" s="287"/>
      <c r="I161" s="288"/>
      <c r="J161" s="288"/>
      <c r="K161" s="409">
        <f t="shared" si="10"/>
        <v>0</v>
      </c>
      <c r="L161" s="287"/>
      <c r="M161" s="288"/>
      <c r="N161" s="288"/>
      <c r="O161" s="289">
        <f t="shared" si="12"/>
        <v>0</v>
      </c>
    </row>
    <row r="162" spans="1:15" ht="13.5" hidden="1" thickBot="1">
      <c r="A162" s="21"/>
      <c r="B162" s="21">
        <v>3140</v>
      </c>
      <c r="C162" s="24" t="s">
        <v>55</v>
      </c>
      <c r="D162" s="287">
        <f>SUM(D163:D165)</f>
        <v>0</v>
      </c>
      <c r="E162" s="288">
        <f>SUM(E163:E165)</f>
        <v>0</v>
      </c>
      <c r="F162" s="288">
        <f>SUM(F163:F165)</f>
        <v>0</v>
      </c>
      <c r="G162" s="289">
        <f t="shared" si="11"/>
        <v>0</v>
      </c>
      <c r="H162" s="287">
        <f>SUM(H163:H165)</f>
        <v>0</v>
      </c>
      <c r="I162" s="288">
        <f>SUM(I163:I165)</f>
        <v>0</v>
      </c>
      <c r="J162" s="288">
        <f>SUM(J163:J165)</f>
        <v>0</v>
      </c>
      <c r="K162" s="409">
        <f t="shared" si="10"/>
        <v>0</v>
      </c>
      <c r="L162" s="287">
        <f>SUM(L163:L165)</f>
        <v>0</v>
      </c>
      <c r="M162" s="288">
        <f>SUM(M163:M165)</f>
        <v>0</v>
      </c>
      <c r="N162" s="288">
        <f>SUM(N163:N165)</f>
        <v>0</v>
      </c>
      <c r="O162" s="289">
        <f t="shared" si="12"/>
        <v>0</v>
      </c>
    </row>
    <row r="163" spans="1:15" ht="16.5" customHeight="1" hidden="1" thickBot="1">
      <c r="A163" s="21"/>
      <c r="B163" s="21">
        <v>3141</v>
      </c>
      <c r="C163" s="24" t="s">
        <v>56</v>
      </c>
      <c r="D163" s="287"/>
      <c r="E163" s="288"/>
      <c r="F163" s="288"/>
      <c r="G163" s="289">
        <f t="shared" si="11"/>
        <v>0</v>
      </c>
      <c r="H163" s="287"/>
      <c r="I163" s="288"/>
      <c r="J163" s="288"/>
      <c r="K163" s="409">
        <f t="shared" si="10"/>
        <v>0</v>
      </c>
      <c r="L163" s="287"/>
      <c r="M163" s="288"/>
      <c r="N163" s="288"/>
      <c r="O163" s="289">
        <f t="shared" si="12"/>
        <v>0</v>
      </c>
    </row>
    <row r="164" spans="1:15" ht="13.5" hidden="1" thickBot="1">
      <c r="A164" s="21"/>
      <c r="B164" s="21">
        <v>3142</v>
      </c>
      <c r="C164" s="24" t="s">
        <v>57</v>
      </c>
      <c r="D164" s="287"/>
      <c r="E164" s="288"/>
      <c r="F164" s="288"/>
      <c r="G164" s="289">
        <f t="shared" si="11"/>
        <v>0</v>
      </c>
      <c r="H164" s="287"/>
      <c r="I164" s="288"/>
      <c r="J164" s="288"/>
      <c r="K164" s="409">
        <f t="shared" si="10"/>
        <v>0</v>
      </c>
      <c r="L164" s="287"/>
      <c r="M164" s="288"/>
      <c r="N164" s="288"/>
      <c r="O164" s="289">
        <f t="shared" si="12"/>
        <v>0</v>
      </c>
    </row>
    <row r="165" spans="1:15" ht="23.25" customHeight="1" hidden="1" thickBot="1">
      <c r="A165" s="21"/>
      <c r="B165" s="21">
        <v>3143</v>
      </c>
      <c r="C165" s="24" t="s">
        <v>58</v>
      </c>
      <c r="D165" s="287"/>
      <c r="E165" s="288"/>
      <c r="F165" s="288"/>
      <c r="G165" s="289">
        <f t="shared" si="11"/>
        <v>0</v>
      </c>
      <c r="H165" s="287"/>
      <c r="I165" s="288"/>
      <c r="J165" s="288"/>
      <c r="K165" s="409">
        <f t="shared" si="10"/>
        <v>0</v>
      </c>
      <c r="L165" s="287"/>
      <c r="M165" s="288"/>
      <c r="N165" s="288"/>
      <c r="O165" s="289">
        <f t="shared" si="12"/>
        <v>0</v>
      </c>
    </row>
    <row r="166" spans="1:15" ht="13.5" hidden="1" thickBot="1">
      <c r="A166" s="21"/>
      <c r="B166" s="21">
        <v>3200</v>
      </c>
      <c r="C166" s="24" t="s">
        <v>59</v>
      </c>
      <c r="D166" s="287">
        <f>SUM(D167:D169)</f>
        <v>0</v>
      </c>
      <c r="E166" s="288">
        <f>SUM(E167:E169)</f>
        <v>0</v>
      </c>
      <c r="F166" s="288">
        <f>SUM(F167:F169)</f>
        <v>0</v>
      </c>
      <c r="G166" s="289">
        <f t="shared" si="11"/>
        <v>0</v>
      </c>
      <c r="H166" s="287">
        <f>SUM(H167:H169)</f>
        <v>0</v>
      </c>
      <c r="I166" s="288">
        <f>SUM(I167:I169)</f>
        <v>0</v>
      </c>
      <c r="J166" s="288">
        <f>SUM(J167:J169)</f>
        <v>0</v>
      </c>
      <c r="K166" s="409">
        <f t="shared" si="10"/>
        <v>0</v>
      </c>
      <c r="L166" s="287">
        <f>SUM(L167:L169)</f>
        <v>0</v>
      </c>
      <c r="M166" s="288">
        <f>SUM(M167:M169)</f>
        <v>0</v>
      </c>
      <c r="N166" s="288">
        <f>SUM(N167:N169)</f>
        <v>0</v>
      </c>
      <c r="O166" s="289">
        <f t="shared" si="12"/>
        <v>0</v>
      </c>
    </row>
    <row r="167" spans="1:15" ht="23.25" hidden="1" thickBot="1">
      <c r="A167" s="21"/>
      <c r="B167" s="21">
        <v>3210</v>
      </c>
      <c r="C167" s="24" t="s">
        <v>60</v>
      </c>
      <c r="D167" s="287"/>
      <c r="E167" s="288"/>
      <c r="F167" s="288"/>
      <c r="G167" s="289">
        <f t="shared" si="11"/>
        <v>0</v>
      </c>
      <c r="H167" s="287"/>
      <c r="I167" s="288"/>
      <c r="J167" s="288"/>
      <c r="K167" s="409">
        <f t="shared" si="10"/>
        <v>0</v>
      </c>
      <c r="L167" s="287"/>
      <c r="M167" s="288"/>
      <c r="N167" s="288"/>
      <c r="O167" s="289">
        <f t="shared" si="12"/>
        <v>0</v>
      </c>
    </row>
    <row r="168" spans="1:15" ht="68.25" customHeight="1" hidden="1" thickBot="1">
      <c r="A168" s="21"/>
      <c r="B168" s="21">
        <v>3220</v>
      </c>
      <c r="C168" s="24" t="s">
        <v>61</v>
      </c>
      <c r="D168" s="287"/>
      <c r="E168" s="288"/>
      <c r="F168" s="288"/>
      <c r="G168" s="289">
        <f t="shared" si="11"/>
        <v>0</v>
      </c>
      <c r="H168" s="287"/>
      <c r="I168" s="288"/>
      <c r="J168" s="288"/>
      <c r="K168" s="409">
        <f t="shared" si="10"/>
        <v>0</v>
      </c>
      <c r="L168" s="287"/>
      <c r="M168" s="288"/>
      <c r="N168" s="288"/>
      <c r="O168" s="289">
        <f t="shared" si="12"/>
        <v>0</v>
      </c>
    </row>
    <row r="169" spans="1:15" ht="13.5" hidden="1" thickBot="1">
      <c r="A169" s="21"/>
      <c r="B169" s="21">
        <v>3240</v>
      </c>
      <c r="C169" s="24" t="s">
        <v>62</v>
      </c>
      <c r="D169" s="287"/>
      <c r="E169" s="288"/>
      <c r="F169" s="288"/>
      <c r="G169" s="289">
        <f t="shared" si="11"/>
        <v>0</v>
      </c>
      <c r="H169" s="287"/>
      <c r="I169" s="288"/>
      <c r="J169" s="288"/>
      <c r="K169" s="409">
        <f t="shared" si="10"/>
        <v>0</v>
      </c>
      <c r="L169" s="287"/>
      <c r="M169" s="288"/>
      <c r="N169" s="288"/>
      <c r="O169" s="289">
        <f t="shared" si="12"/>
        <v>0</v>
      </c>
    </row>
    <row r="170" spans="1:15" ht="13.5" thickBot="1">
      <c r="A170" s="21"/>
      <c r="B170" s="399"/>
      <c r="C170" s="408"/>
      <c r="D170" s="287"/>
      <c r="E170" s="288"/>
      <c r="F170" s="288"/>
      <c r="G170" s="409"/>
      <c r="H170" s="287"/>
      <c r="I170" s="288"/>
      <c r="J170" s="288"/>
      <c r="K170" s="409"/>
      <c r="L170" s="287"/>
      <c r="M170" s="288"/>
      <c r="N170" s="288"/>
      <c r="O170" s="289"/>
    </row>
    <row r="171" spans="1:15" ht="15" thickBot="1">
      <c r="A171" s="401"/>
      <c r="B171" s="402"/>
      <c r="C171" s="403" t="str">
        <f>C89</f>
        <v>Підпрограма  2</v>
      </c>
      <c r="D171" s="404">
        <f aca="true" t="shared" si="13" ref="D171:O171">D172+D203</f>
        <v>0</v>
      </c>
      <c r="E171" s="404">
        <f t="shared" si="13"/>
        <v>0</v>
      </c>
      <c r="F171" s="404">
        <f t="shared" si="13"/>
        <v>0</v>
      </c>
      <c r="G171" s="404">
        <f t="shared" si="13"/>
        <v>0</v>
      </c>
      <c r="H171" s="404">
        <f t="shared" si="13"/>
        <v>0</v>
      </c>
      <c r="I171" s="404">
        <f t="shared" si="13"/>
        <v>0</v>
      </c>
      <c r="J171" s="404">
        <f t="shared" si="13"/>
        <v>0</v>
      </c>
      <c r="K171" s="424">
        <f t="shared" si="13"/>
        <v>0</v>
      </c>
      <c r="L171" s="404">
        <f t="shared" si="13"/>
        <v>0</v>
      </c>
      <c r="M171" s="404">
        <f t="shared" si="13"/>
        <v>0</v>
      </c>
      <c r="N171" s="404">
        <f t="shared" si="13"/>
        <v>0</v>
      </c>
      <c r="O171" s="426">
        <f t="shared" si="13"/>
        <v>0</v>
      </c>
    </row>
    <row r="172" spans="1:15" ht="13.5" hidden="1" thickBot="1">
      <c r="A172" s="21"/>
      <c r="B172" s="21">
        <v>2000</v>
      </c>
      <c r="C172" s="24" t="s">
        <v>15</v>
      </c>
      <c r="D172" s="287">
        <f>D173+D178+D194+D197+D201+D202</f>
        <v>0</v>
      </c>
      <c r="E172" s="288">
        <f>E173+E178+E194+E197+E201+E202</f>
        <v>0</v>
      </c>
      <c r="F172" s="288">
        <f>F173+F178+F194+F197+F201+F202</f>
        <v>0</v>
      </c>
      <c r="G172" s="289">
        <f>D172+E172</f>
        <v>0</v>
      </c>
      <c r="H172" s="287">
        <f>H173+H178+H194+H197+H201+H202</f>
        <v>0</v>
      </c>
      <c r="I172" s="288">
        <f>I173+I178+I194+I197+I201+I202</f>
        <v>0</v>
      </c>
      <c r="J172" s="288">
        <f>J173+J178+J194+J197+J201+J202</f>
        <v>0</v>
      </c>
      <c r="K172" s="409">
        <f aca="true" t="shared" si="14" ref="K172:K219">H172+I172</f>
        <v>0</v>
      </c>
      <c r="L172" s="287">
        <f>L173+L178+L194+L197+L201+L202</f>
        <v>0</v>
      </c>
      <c r="M172" s="288">
        <f>M173+M178+M194+M197+M201+M202</f>
        <v>0</v>
      </c>
      <c r="N172" s="288">
        <f>N173+N178+N194+N197+N201+N202</f>
        <v>0</v>
      </c>
      <c r="O172" s="289">
        <f>L172+M172</f>
        <v>0</v>
      </c>
    </row>
    <row r="173" spans="1:15" ht="13.5" hidden="1" thickBot="1">
      <c r="A173" s="21"/>
      <c r="B173" s="21">
        <v>2100</v>
      </c>
      <c r="C173" s="24" t="s">
        <v>16</v>
      </c>
      <c r="D173" s="287">
        <f>D174+D177</f>
        <v>0</v>
      </c>
      <c r="E173" s="288">
        <f>E174+E177</f>
        <v>0</v>
      </c>
      <c r="F173" s="288">
        <f>F174+F177</f>
        <v>0</v>
      </c>
      <c r="G173" s="289">
        <f aca="true" t="shared" si="15" ref="G173:G219">D173+E173</f>
        <v>0</v>
      </c>
      <c r="H173" s="287">
        <f>H174+H177</f>
        <v>0</v>
      </c>
      <c r="I173" s="288">
        <f>I174+I177</f>
        <v>0</v>
      </c>
      <c r="J173" s="288">
        <f>J174+J177</f>
        <v>0</v>
      </c>
      <c r="K173" s="409">
        <f t="shared" si="14"/>
        <v>0</v>
      </c>
      <c r="L173" s="287">
        <f>L174+L177</f>
        <v>0</v>
      </c>
      <c r="M173" s="288">
        <f>M174+M177</f>
        <v>0</v>
      </c>
      <c r="N173" s="288">
        <f>N174+N177</f>
        <v>0</v>
      </c>
      <c r="O173" s="289">
        <f>L173+M173</f>
        <v>0</v>
      </c>
    </row>
    <row r="174" spans="1:15" ht="13.5" hidden="1" thickBot="1">
      <c r="A174" s="21"/>
      <c r="B174" s="21">
        <v>2110</v>
      </c>
      <c r="C174" s="24" t="s">
        <v>17</v>
      </c>
      <c r="D174" s="287">
        <f>SUM(D175:D176)</f>
        <v>0</v>
      </c>
      <c r="E174" s="288">
        <f>SUM(E175:E176)</f>
        <v>0</v>
      </c>
      <c r="F174" s="288">
        <f>SUM(F175:F176)</f>
        <v>0</v>
      </c>
      <c r="G174" s="289">
        <f t="shared" si="15"/>
        <v>0</v>
      </c>
      <c r="H174" s="287">
        <f>SUM(H175:H176)</f>
        <v>0</v>
      </c>
      <c r="I174" s="288">
        <f>SUM(I175:I176)</f>
        <v>0</v>
      </c>
      <c r="J174" s="288">
        <f>SUM(J175:J176)</f>
        <v>0</v>
      </c>
      <c r="K174" s="409">
        <f t="shared" si="14"/>
        <v>0</v>
      </c>
      <c r="L174" s="287">
        <f>SUM(L175:L176)</f>
        <v>0</v>
      </c>
      <c r="M174" s="288">
        <f>SUM(M175:M176)</f>
        <v>0</v>
      </c>
      <c r="N174" s="288">
        <f>SUM(N175:N176)</f>
        <v>0</v>
      </c>
      <c r="O174" s="289">
        <f>L174+M174</f>
        <v>0</v>
      </c>
    </row>
    <row r="175" spans="1:15" ht="13.5" hidden="1" thickBot="1">
      <c r="A175" s="21"/>
      <c r="B175" s="21">
        <v>2111</v>
      </c>
      <c r="C175" s="24" t="s">
        <v>18</v>
      </c>
      <c r="D175" s="287"/>
      <c r="E175" s="288"/>
      <c r="F175" s="288"/>
      <c r="G175" s="289">
        <f t="shared" si="15"/>
        <v>0</v>
      </c>
      <c r="H175" s="287"/>
      <c r="I175" s="288"/>
      <c r="J175" s="288"/>
      <c r="K175" s="409">
        <f t="shared" si="14"/>
        <v>0</v>
      </c>
      <c r="L175" s="287"/>
      <c r="M175" s="288"/>
      <c r="N175" s="288"/>
      <c r="O175" s="289">
        <f>L175+M175</f>
        <v>0</v>
      </c>
    </row>
    <row r="176" spans="1:15" ht="13.5" hidden="1" thickBot="1">
      <c r="A176" s="21"/>
      <c r="B176" s="21">
        <v>2112</v>
      </c>
      <c r="C176" s="24" t="s">
        <v>19</v>
      </c>
      <c r="D176" s="287"/>
      <c r="E176" s="288"/>
      <c r="F176" s="288"/>
      <c r="G176" s="289">
        <f t="shared" si="15"/>
        <v>0</v>
      </c>
      <c r="H176" s="287"/>
      <c r="I176" s="288"/>
      <c r="J176" s="288"/>
      <c r="K176" s="409">
        <f t="shared" si="14"/>
        <v>0</v>
      </c>
      <c r="L176" s="287"/>
      <c r="M176" s="288"/>
      <c r="N176" s="288"/>
      <c r="O176" s="289">
        <f aca="true" t="shared" si="16" ref="O176:O219">L176+M176</f>
        <v>0</v>
      </c>
    </row>
    <row r="177" spans="1:15" ht="13.5" hidden="1" thickBot="1">
      <c r="A177" s="21"/>
      <c r="B177" s="21">
        <v>2120</v>
      </c>
      <c r="C177" s="24" t="s">
        <v>20</v>
      </c>
      <c r="D177" s="287"/>
      <c r="E177" s="288"/>
      <c r="F177" s="288"/>
      <c r="G177" s="289">
        <f t="shared" si="15"/>
        <v>0</v>
      </c>
      <c r="H177" s="287"/>
      <c r="I177" s="288"/>
      <c r="J177" s="288"/>
      <c r="K177" s="409">
        <f t="shared" si="14"/>
        <v>0</v>
      </c>
      <c r="L177" s="287"/>
      <c r="M177" s="288"/>
      <c r="N177" s="288"/>
      <c r="O177" s="289">
        <f t="shared" si="16"/>
        <v>0</v>
      </c>
    </row>
    <row r="178" spans="1:15" ht="13.5" hidden="1" thickBot="1">
      <c r="A178" s="21"/>
      <c r="B178" s="21">
        <v>2200</v>
      </c>
      <c r="C178" s="24" t="s">
        <v>21</v>
      </c>
      <c r="D178" s="287">
        <f>SUM(D179:D185)+D191</f>
        <v>0</v>
      </c>
      <c r="E178" s="288">
        <f>SUM(E179:E185)+E191</f>
        <v>0</v>
      </c>
      <c r="F178" s="288">
        <f>SUM(F179:F185)+F191</f>
        <v>0</v>
      </c>
      <c r="G178" s="289">
        <f t="shared" si="15"/>
        <v>0</v>
      </c>
      <c r="H178" s="287">
        <f>SUM(H179:H185)+H191</f>
        <v>0</v>
      </c>
      <c r="I178" s="288">
        <f>SUM(I179:I185)+I191</f>
        <v>0</v>
      </c>
      <c r="J178" s="288">
        <f>SUM(J179:J185)+J191</f>
        <v>0</v>
      </c>
      <c r="K178" s="409">
        <f t="shared" si="14"/>
        <v>0</v>
      </c>
      <c r="L178" s="287">
        <f>SUM(L179:L185)+L191</f>
        <v>0</v>
      </c>
      <c r="M178" s="288">
        <f>SUM(M179:M185)+M191</f>
        <v>0</v>
      </c>
      <c r="N178" s="288">
        <f>SUM(N179:N185)+N191</f>
        <v>0</v>
      </c>
      <c r="O178" s="289">
        <f t="shared" si="16"/>
        <v>0</v>
      </c>
    </row>
    <row r="179" spans="1:15" ht="13.5" hidden="1" thickBot="1">
      <c r="A179" s="21"/>
      <c r="B179" s="21">
        <v>2210</v>
      </c>
      <c r="C179" s="24" t="s">
        <v>22</v>
      </c>
      <c r="D179" s="287"/>
      <c r="E179" s="288"/>
      <c r="F179" s="288"/>
      <c r="G179" s="289">
        <f t="shared" si="15"/>
        <v>0</v>
      </c>
      <c r="H179" s="287"/>
      <c r="I179" s="288"/>
      <c r="J179" s="288"/>
      <c r="K179" s="409">
        <f t="shared" si="14"/>
        <v>0</v>
      </c>
      <c r="L179" s="287"/>
      <c r="M179" s="288"/>
      <c r="N179" s="288"/>
      <c r="O179" s="289">
        <f t="shared" si="16"/>
        <v>0</v>
      </c>
    </row>
    <row r="180" spans="1:15" ht="13.5" hidden="1" thickBot="1">
      <c r="A180" s="21"/>
      <c r="B180" s="21">
        <v>2220</v>
      </c>
      <c r="C180" s="24" t="s">
        <v>23</v>
      </c>
      <c r="D180" s="287"/>
      <c r="E180" s="288"/>
      <c r="F180" s="288"/>
      <c r="G180" s="289">
        <f t="shared" si="15"/>
        <v>0</v>
      </c>
      <c r="H180" s="287"/>
      <c r="I180" s="288"/>
      <c r="J180" s="288"/>
      <c r="K180" s="409">
        <f t="shared" si="14"/>
        <v>0</v>
      </c>
      <c r="L180" s="287"/>
      <c r="M180" s="288"/>
      <c r="N180" s="288"/>
      <c r="O180" s="289">
        <f t="shared" si="16"/>
        <v>0</v>
      </c>
    </row>
    <row r="181" spans="1:15" ht="13.5" hidden="1" thickBot="1">
      <c r="A181" s="21"/>
      <c r="B181" s="21">
        <v>2230</v>
      </c>
      <c r="C181" s="24" t="s">
        <v>24</v>
      </c>
      <c r="D181" s="287"/>
      <c r="E181" s="288"/>
      <c r="F181" s="288"/>
      <c r="G181" s="289">
        <f t="shared" si="15"/>
        <v>0</v>
      </c>
      <c r="H181" s="287"/>
      <c r="I181" s="288"/>
      <c r="J181" s="288"/>
      <c r="K181" s="409">
        <f t="shared" si="14"/>
        <v>0</v>
      </c>
      <c r="L181" s="287"/>
      <c r="M181" s="288"/>
      <c r="N181" s="288"/>
      <c r="O181" s="289">
        <f t="shared" si="16"/>
        <v>0</v>
      </c>
    </row>
    <row r="182" spans="1:15" ht="13.5" hidden="1" thickBot="1">
      <c r="A182" s="21"/>
      <c r="B182" s="21">
        <v>2240</v>
      </c>
      <c r="C182" s="24" t="s">
        <v>25</v>
      </c>
      <c r="D182" s="287"/>
      <c r="E182" s="288"/>
      <c r="F182" s="288"/>
      <c r="G182" s="289">
        <f t="shared" si="15"/>
        <v>0</v>
      </c>
      <c r="H182" s="287"/>
      <c r="I182" s="288"/>
      <c r="J182" s="288"/>
      <c r="K182" s="409">
        <f t="shared" si="14"/>
        <v>0</v>
      </c>
      <c r="L182" s="287"/>
      <c r="M182" s="288"/>
      <c r="N182" s="288"/>
      <c r="O182" s="289">
        <f t="shared" si="16"/>
        <v>0</v>
      </c>
    </row>
    <row r="183" spans="1:15" ht="13.5" hidden="1" thickBot="1">
      <c r="A183" s="21"/>
      <c r="B183" s="21">
        <v>2250</v>
      </c>
      <c r="C183" s="25" t="s">
        <v>26</v>
      </c>
      <c r="D183" s="287"/>
      <c r="E183" s="288"/>
      <c r="F183" s="288"/>
      <c r="G183" s="289">
        <f t="shared" si="15"/>
        <v>0</v>
      </c>
      <c r="H183" s="287"/>
      <c r="I183" s="288"/>
      <c r="J183" s="288"/>
      <c r="K183" s="409">
        <f t="shared" si="14"/>
        <v>0</v>
      </c>
      <c r="L183" s="287"/>
      <c r="M183" s="288"/>
      <c r="N183" s="288"/>
      <c r="O183" s="289">
        <f t="shared" si="16"/>
        <v>0</v>
      </c>
    </row>
    <row r="184" spans="1:15" ht="13.5" hidden="1" thickBot="1">
      <c r="A184" s="21"/>
      <c r="B184" s="21">
        <v>2260</v>
      </c>
      <c r="C184" s="25" t="s">
        <v>27</v>
      </c>
      <c r="D184" s="287"/>
      <c r="E184" s="288"/>
      <c r="F184" s="288"/>
      <c r="G184" s="289">
        <f t="shared" si="15"/>
        <v>0</v>
      </c>
      <c r="H184" s="287"/>
      <c r="I184" s="288"/>
      <c r="J184" s="288"/>
      <c r="K184" s="409">
        <f t="shared" si="14"/>
        <v>0</v>
      </c>
      <c r="L184" s="287"/>
      <c r="M184" s="288"/>
      <c r="N184" s="288"/>
      <c r="O184" s="289">
        <f t="shared" si="16"/>
        <v>0</v>
      </c>
    </row>
    <row r="185" spans="1:15" ht="13.5" hidden="1" thickBot="1">
      <c r="A185" s="21"/>
      <c r="B185" s="21">
        <v>2270</v>
      </c>
      <c r="C185" s="24" t="s">
        <v>28</v>
      </c>
      <c r="D185" s="287">
        <f>SUM(D186:D190)</f>
        <v>0</v>
      </c>
      <c r="E185" s="288">
        <f>SUM(E186:E190)</f>
        <v>0</v>
      </c>
      <c r="F185" s="288">
        <f>SUM(F186:F190)</f>
        <v>0</v>
      </c>
      <c r="G185" s="289">
        <f t="shared" si="15"/>
        <v>0</v>
      </c>
      <c r="H185" s="287">
        <f>SUM(H186:H190)</f>
        <v>0</v>
      </c>
      <c r="I185" s="288">
        <f>SUM(I186:I190)</f>
        <v>0</v>
      </c>
      <c r="J185" s="288">
        <f>SUM(J186:J190)</f>
        <v>0</v>
      </c>
      <c r="K185" s="409">
        <f t="shared" si="14"/>
        <v>0</v>
      </c>
      <c r="L185" s="287">
        <f>SUM(L186:L190)</f>
        <v>0</v>
      </c>
      <c r="M185" s="288">
        <f>SUM(M186:M190)</f>
        <v>0</v>
      </c>
      <c r="N185" s="288">
        <f>SUM(N186:N190)</f>
        <v>0</v>
      </c>
      <c r="O185" s="289">
        <f t="shared" si="16"/>
        <v>0</v>
      </c>
    </row>
    <row r="186" spans="1:15" ht="13.5" hidden="1" thickBot="1">
      <c r="A186" s="21"/>
      <c r="B186" s="21">
        <v>2271</v>
      </c>
      <c r="C186" s="24" t="s">
        <v>29</v>
      </c>
      <c r="D186" s="287"/>
      <c r="E186" s="288"/>
      <c r="F186" s="288"/>
      <c r="G186" s="289">
        <f t="shared" si="15"/>
        <v>0</v>
      </c>
      <c r="H186" s="287"/>
      <c r="I186" s="288"/>
      <c r="J186" s="288"/>
      <c r="K186" s="409">
        <f t="shared" si="14"/>
        <v>0</v>
      </c>
      <c r="L186" s="287"/>
      <c r="M186" s="288"/>
      <c r="N186" s="288"/>
      <c r="O186" s="289">
        <f t="shared" si="16"/>
        <v>0</v>
      </c>
    </row>
    <row r="187" spans="1:15" ht="13.5" hidden="1" thickBot="1">
      <c r="A187" s="21"/>
      <c r="B187" s="21">
        <v>2272</v>
      </c>
      <c r="C187" s="24" t="s">
        <v>30</v>
      </c>
      <c r="D187" s="287"/>
      <c r="E187" s="288"/>
      <c r="F187" s="288"/>
      <c r="G187" s="289">
        <f t="shared" si="15"/>
        <v>0</v>
      </c>
      <c r="H187" s="287"/>
      <c r="I187" s="288"/>
      <c r="J187" s="288"/>
      <c r="K187" s="409">
        <f t="shared" si="14"/>
        <v>0</v>
      </c>
      <c r="L187" s="287"/>
      <c r="M187" s="288"/>
      <c r="N187" s="288"/>
      <c r="O187" s="289">
        <f t="shared" si="16"/>
        <v>0</v>
      </c>
    </row>
    <row r="188" spans="1:15" ht="13.5" hidden="1" thickBot="1">
      <c r="A188" s="21"/>
      <c r="B188" s="21">
        <v>2273</v>
      </c>
      <c r="C188" s="24" t="s">
        <v>31</v>
      </c>
      <c r="D188" s="287"/>
      <c r="E188" s="288"/>
      <c r="F188" s="288"/>
      <c r="G188" s="289">
        <f t="shared" si="15"/>
        <v>0</v>
      </c>
      <c r="H188" s="287"/>
      <c r="I188" s="288"/>
      <c r="J188" s="288"/>
      <c r="K188" s="409">
        <f t="shared" si="14"/>
        <v>0</v>
      </c>
      <c r="L188" s="287"/>
      <c r="M188" s="288"/>
      <c r="N188" s="288"/>
      <c r="O188" s="289">
        <f t="shared" si="16"/>
        <v>0</v>
      </c>
    </row>
    <row r="189" spans="1:15" ht="13.5" hidden="1" thickBot="1">
      <c r="A189" s="21"/>
      <c r="B189" s="21">
        <v>2274</v>
      </c>
      <c r="C189" s="24" t="s">
        <v>32</v>
      </c>
      <c r="D189" s="287"/>
      <c r="E189" s="288"/>
      <c r="F189" s="288"/>
      <c r="G189" s="289">
        <f t="shared" si="15"/>
        <v>0</v>
      </c>
      <c r="H189" s="287"/>
      <c r="I189" s="288"/>
      <c r="J189" s="288"/>
      <c r="K189" s="409">
        <f t="shared" si="14"/>
        <v>0</v>
      </c>
      <c r="L189" s="287"/>
      <c r="M189" s="288"/>
      <c r="N189" s="288"/>
      <c r="O189" s="289">
        <f t="shared" si="16"/>
        <v>0</v>
      </c>
    </row>
    <row r="190" spans="1:15" ht="13.5" hidden="1" thickBot="1">
      <c r="A190" s="21"/>
      <c r="B190" s="21">
        <v>2275</v>
      </c>
      <c r="C190" s="24" t="s">
        <v>33</v>
      </c>
      <c r="D190" s="287"/>
      <c r="E190" s="288"/>
      <c r="F190" s="288"/>
      <c r="G190" s="289">
        <f t="shared" si="15"/>
        <v>0</v>
      </c>
      <c r="H190" s="287"/>
      <c r="I190" s="288"/>
      <c r="J190" s="288"/>
      <c r="K190" s="409">
        <f t="shared" si="14"/>
        <v>0</v>
      </c>
      <c r="L190" s="287"/>
      <c r="M190" s="288"/>
      <c r="N190" s="288"/>
      <c r="O190" s="289">
        <f t="shared" si="16"/>
        <v>0</v>
      </c>
    </row>
    <row r="191" spans="1:15" ht="23.25" hidden="1" thickBot="1">
      <c r="A191" s="21"/>
      <c r="B191" s="21">
        <v>2280</v>
      </c>
      <c r="C191" s="24" t="s">
        <v>34</v>
      </c>
      <c r="D191" s="287">
        <f>SUM(D192:D193)</f>
        <v>0</v>
      </c>
      <c r="E191" s="288">
        <f>SUM(E192:E193)</f>
        <v>0</v>
      </c>
      <c r="F191" s="288">
        <f>SUM(F192:F193)</f>
        <v>0</v>
      </c>
      <c r="G191" s="289">
        <f t="shared" si="15"/>
        <v>0</v>
      </c>
      <c r="H191" s="287">
        <f>SUM(H192:H193)</f>
        <v>0</v>
      </c>
      <c r="I191" s="288">
        <f>SUM(I192:I193)</f>
        <v>0</v>
      </c>
      <c r="J191" s="288">
        <f>SUM(J192:J193)</f>
        <v>0</v>
      </c>
      <c r="K191" s="409">
        <f t="shared" si="14"/>
        <v>0</v>
      </c>
      <c r="L191" s="287">
        <f>SUM(L192:L193)</f>
        <v>0</v>
      </c>
      <c r="M191" s="288">
        <f>SUM(M192:M193)</f>
        <v>0</v>
      </c>
      <c r="N191" s="288">
        <f>SUM(N192:N193)</f>
        <v>0</v>
      </c>
      <c r="O191" s="289">
        <f t="shared" si="16"/>
        <v>0</v>
      </c>
    </row>
    <row r="192" spans="1:15" ht="23.25" hidden="1" thickBot="1">
      <c r="A192" s="21"/>
      <c r="B192" s="21">
        <v>2281</v>
      </c>
      <c r="C192" s="24" t="s">
        <v>35</v>
      </c>
      <c r="D192" s="287"/>
      <c r="E192" s="288"/>
      <c r="F192" s="288"/>
      <c r="G192" s="289">
        <f t="shared" si="15"/>
        <v>0</v>
      </c>
      <c r="H192" s="287"/>
      <c r="I192" s="288"/>
      <c r="J192" s="288"/>
      <c r="K192" s="409">
        <f t="shared" si="14"/>
        <v>0</v>
      </c>
      <c r="L192" s="287"/>
      <c r="M192" s="288"/>
      <c r="N192" s="288"/>
      <c r="O192" s="289">
        <f t="shared" si="16"/>
        <v>0</v>
      </c>
    </row>
    <row r="193" spans="1:15" ht="34.5" hidden="1" thickBot="1">
      <c r="A193" s="21"/>
      <c r="B193" s="21">
        <v>2282</v>
      </c>
      <c r="C193" s="24" t="s">
        <v>36</v>
      </c>
      <c r="D193" s="287"/>
      <c r="E193" s="288"/>
      <c r="F193" s="288"/>
      <c r="G193" s="289">
        <f t="shared" si="15"/>
        <v>0</v>
      </c>
      <c r="H193" s="287"/>
      <c r="I193" s="288"/>
      <c r="J193" s="288"/>
      <c r="K193" s="409">
        <f t="shared" si="14"/>
        <v>0</v>
      </c>
      <c r="L193" s="287"/>
      <c r="M193" s="288"/>
      <c r="N193" s="288"/>
      <c r="O193" s="289">
        <f t="shared" si="16"/>
        <v>0</v>
      </c>
    </row>
    <row r="194" spans="1:15" ht="13.5" hidden="1" thickBot="1">
      <c r="A194" s="21"/>
      <c r="B194" s="21">
        <v>2600</v>
      </c>
      <c r="C194" s="25" t="s">
        <v>37</v>
      </c>
      <c r="D194" s="287">
        <f>SUM(D195:D196)</f>
        <v>0</v>
      </c>
      <c r="E194" s="287">
        <f>SUM(E195:E196)</f>
        <v>0</v>
      </c>
      <c r="F194" s="287">
        <f>SUM(F195:F196)</f>
        <v>0</v>
      </c>
      <c r="G194" s="289">
        <f t="shared" si="15"/>
        <v>0</v>
      </c>
      <c r="H194" s="287">
        <f>SUM(H195:H196)</f>
        <v>0</v>
      </c>
      <c r="I194" s="287">
        <f>SUM(I195:I196)</f>
        <v>0</v>
      </c>
      <c r="J194" s="287">
        <f>SUM(J195:J196)</f>
        <v>0</v>
      </c>
      <c r="K194" s="409">
        <f t="shared" si="14"/>
        <v>0</v>
      </c>
      <c r="L194" s="287">
        <f>SUM(L195:L196)</f>
        <v>0</v>
      </c>
      <c r="M194" s="287">
        <f>SUM(M195:M196)</f>
        <v>0</v>
      </c>
      <c r="N194" s="287">
        <f>SUM(N195:N196)</f>
        <v>0</v>
      </c>
      <c r="O194" s="289">
        <f t="shared" si="16"/>
        <v>0</v>
      </c>
    </row>
    <row r="195" spans="1:15" ht="23.25" hidden="1" thickBot="1">
      <c r="A195" s="21"/>
      <c r="B195" s="21">
        <v>2610</v>
      </c>
      <c r="C195" s="25" t="s">
        <v>38</v>
      </c>
      <c r="D195" s="287"/>
      <c r="E195" s="288"/>
      <c r="F195" s="288"/>
      <c r="G195" s="289">
        <f t="shared" si="15"/>
        <v>0</v>
      </c>
      <c r="H195" s="287"/>
      <c r="I195" s="288"/>
      <c r="J195" s="288"/>
      <c r="K195" s="409">
        <f t="shared" si="14"/>
        <v>0</v>
      </c>
      <c r="L195" s="287"/>
      <c r="M195" s="288"/>
      <c r="N195" s="288"/>
      <c r="O195" s="289">
        <f t="shared" si="16"/>
        <v>0</v>
      </c>
    </row>
    <row r="196" spans="1:15" ht="23.25" hidden="1" thickBot="1">
      <c r="A196" s="21"/>
      <c r="B196" s="21">
        <v>2620</v>
      </c>
      <c r="C196" s="25" t="s">
        <v>39</v>
      </c>
      <c r="D196" s="287"/>
      <c r="E196" s="288"/>
      <c r="F196" s="288"/>
      <c r="G196" s="289">
        <f t="shared" si="15"/>
        <v>0</v>
      </c>
      <c r="H196" s="287"/>
      <c r="I196" s="288"/>
      <c r="J196" s="288"/>
      <c r="K196" s="409">
        <f t="shared" si="14"/>
        <v>0</v>
      </c>
      <c r="L196" s="287"/>
      <c r="M196" s="288"/>
      <c r="N196" s="288"/>
      <c r="O196" s="289">
        <f t="shared" si="16"/>
        <v>0</v>
      </c>
    </row>
    <row r="197" spans="1:15" ht="13.5" hidden="1" thickBot="1">
      <c r="A197" s="21"/>
      <c r="B197" s="21">
        <v>2700</v>
      </c>
      <c r="C197" s="25" t="s">
        <v>40</v>
      </c>
      <c r="D197" s="287">
        <f>SUM(D198:D200)</f>
        <v>0</v>
      </c>
      <c r="E197" s="288">
        <f>SUM(E198:E200)</f>
        <v>0</v>
      </c>
      <c r="F197" s="288">
        <f>SUM(F198:F200)</f>
        <v>0</v>
      </c>
      <c r="G197" s="289">
        <f t="shared" si="15"/>
        <v>0</v>
      </c>
      <c r="H197" s="287">
        <f>SUM(H198:H200)</f>
        <v>0</v>
      </c>
      <c r="I197" s="288">
        <f>SUM(I198:I200)</f>
        <v>0</v>
      </c>
      <c r="J197" s="288">
        <f>SUM(J198:J200)</f>
        <v>0</v>
      </c>
      <c r="K197" s="409">
        <f t="shared" si="14"/>
        <v>0</v>
      </c>
      <c r="L197" s="287">
        <f>SUM(L198:L200)</f>
        <v>0</v>
      </c>
      <c r="M197" s="288">
        <f>SUM(M198:M200)</f>
        <v>0</v>
      </c>
      <c r="N197" s="288">
        <f>SUM(N198:N200)</f>
        <v>0</v>
      </c>
      <c r="O197" s="289">
        <f t="shared" si="16"/>
        <v>0</v>
      </c>
    </row>
    <row r="198" spans="1:15" ht="13.5" hidden="1" thickBot="1">
      <c r="A198" s="21"/>
      <c r="B198" s="21">
        <v>2710</v>
      </c>
      <c r="C198" s="25" t="s">
        <v>41</v>
      </c>
      <c r="D198" s="287"/>
      <c r="E198" s="288"/>
      <c r="F198" s="288"/>
      <c r="G198" s="289">
        <f t="shared" si="15"/>
        <v>0</v>
      </c>
      <c r="H198" s="287"/>
      <c r="I198" s="288"/>
      <c r="J198" s="288"/>
      <c r="K198" s="409">
        <f t="shared" si="14"/>
        <v>0</v>
      </c>
      <c r="L198" s="287"/>
      <c r="M198" s="288"/>
      <c r="N198" s="288"/>
      <c r="O198" s="289">
        <f t="shared" si="16"/>
        <v>0</v>
      </c>
    </row>
    <row r="199" spans="1:15" ht="13.5" hidden="1" thickBot="1">
      <c r="A199" s="21"/>
      <c r="B199" s="21">
        <v>2720</v>
      </c>
      <c r="C199" s="25" t="s">
        <v>42</v>
      </c>
      <c r="D199" s="287"/>
      <c r="E199" s="288"/>
      <c r="F199" s="288"/>
      <c r="G199" s="289">
        <f t="shared" si="15"/>
        <v>0</v>
      </c>
      <c r="H199" s="287"/>
      <c r="I199" s="288"/>
      <c r="J199" s="288"/>
      <c r="K199" s="409">
        <f t="shared" si="14"/>
        <v>0</v>
      </c>
      <c r="L199" s="287"/>
      <c r="M199" s="288"/>
      <c r="N199" s="288"/>
      <c r="O199" s="289">
        <f t="shared" si="16"/>
        <v>0</v>
      </c>
    </row>
    <row r="200" spans="1:15" ht="13.5" hidden="1" thickBot="1">
      <c r="A200" s="21"/>
      <c r="B200" s="21">
        <v>2730</v>
      </c>
      <c r="C200" s="25" t="s">
        <v>43</v>
      </c>
      <c r="D200" s="287"/>
      <c r="E200" s="288"/>
      <c r="F200" s="288"/>
      <c r="G200" s="289">
        <f t="shared" si="15"/>
        <v>0</v>
      </c>
      <c r="H200" s="287"/>
      <c r="I200" s="288"/>
      <c r="J200" s="288"/>
      <c r="K200" s="409">
        <f t="shared" si="14"/>
        <v>0</v>
      </c>
      <c r="L200" s="287"/>
      <c r="M200" s="288"/>
      <c r="N200" s="288"/>
      <c r="O200" s="289">
        <f t="shared" si="16"/>
        <v>0</v>
      </c>
    </row>
    <row r="201" spans="1:15" ht="13.5" hidden="1" thickBot="1">
      <c r="A201" s="21"/>
      <c r="B201" s="21">
        <v>2800</v>
      </c>
      <c r="C201" s="25" t="s">
        <v>44</v>
      </c>
      <c r="D201" s="287"/>
      <c r="E201" s="288"/>
      <c r="F201" s="288"/>
      <c r="G201" s="289">
        <f t="shared" si="15"/>
        <v>0</v>
      </c>
      <c r="H201" s="287"/>
      <c r="I201" s="288"/>
      <c r="J201" s="288"/>
      <c r="K201" s="409">
        <f t="shared" si="14"/>
        <v>0</v>
      </c>
      <c r="L201" s="287"/>
      <c r="M201" s="288"/>
      <c r="N201" s="288"/>
      <c r="O201" s="289">
        <f t="shared" si="16"/>
        <v>0</v>
      </c>
    </row>
    <row r="202" spans="1:15" ht="13.5" hidden="1" thickBot="1">
      <c r="A202" s="21"/>
      <c r="B202" s="21">
        <v>2900</v>
      </c>
      <c r="C202" s="25" t="s">
        <v>45</v>
      </c>
      <c r="D202" s="287"/>
      <c r="E202" s="288"/>
      <c r="F202" s="288"/>
      <c r="G202" s="289">
        <f t="shared" si="15"/>
        <v>0</v>
      </c>
      <c r="H202" s="287"/>
      <c r="I202" s="288"/>
      <c r="J202" s="288"/>
      <c r="K202" s="409">
        <f t="shared" si="14"/>
        <v>0</v>
      </c>
      <c r="L202" s="287"/>
      <c r="M202" s="288"/>
      <c r="N202" s="288"/>
      <c r="O202" s="289">
        <f t="shared" si="16"/>
        <v>0</v>
      </c>
    </row>
    <row r="203" spans="1:15" ht="13.5" hidden="1" thickBot="1">
      <c r="A203" s="21"/>
      <c r="B203" s="21">
        <v>3000</v>
      </c>
      <c r="C203" s="24" t="s">
        <v>46</v>
      </c>
      <c r="D203" s="287">
        <f>D204+D216</f>
        <v>0</v>
      </c>
      <c r="E203" s="288">
        <f>E204+E216</f>
        <v>0</v>
      </c>
      <c r="F203" s="288">
        <f>F204+F216</f>
        <v>0</v>
      </c>
      <c r="G203" s="289">
        <f t="shared" si="15"/>
        <v>0</v>
      </c>
      <c r="H203" s="287">
        <f>H204+H216</f>
        <v>0</v>
      </c>
      <c r="I203" s="288">
        <f>I204+I216</f>
        <v>0</v>
      </c>
      <c r="J203" s="288">
        <f>J204+J216</f>
        <v>0</v>
      </c>
      <c r="K203" s="409">
        <f t="shared" si="14"/>
        <v>0</v>
      </c>
      <c r="L203" s="287">
        <f>L204+L216</f>
        <v>0</v>
      </c>
      <c r="M203" s="288">
        <f>M204+M216</f>
        <v>0</v>
      </c>
      <c r="N203" s="288">
        <f>N204+N216</f>
        <v>0</v>
      </c>
      <c r="O203" s="289">
        <f t="shared" si="16"/>
        <v>0</v>
      </c>
    </row>
    <row r="204" spans="1:15" ht="13.5" hidden="1" thickBot="1">
      <c r="A204" s="21"/>
      <c r="B204" s="21">
        <v>3100</v>
      </c>
      <c r="C204" s="24" t="s">
        <v>47</v>
      </c>
      <c r="D204" s="287">
        <f>D205+D206+D209+D212</f>
        <v>0</v>
      </c>
      <c r="E204" s="288">
        <f>E205+E206+E209+E212</f>
        <v>0</v>
      </c>
      <c r="F204" s="288">
        <f>F205+F206+F209+F212</f>
        <v>0</v>
      </c>
      <c r="G204" s="289">
        <f t="shared" si="15"/>
        <v>0</v>
      </c>
      <c r="H204" s="287">
        <f>H205+H206+H209+H212</f>
        <v>0</v>
      </c>
      <c r="I204" s="288">
        <f>I205+I206+I209+I212</f>
        <v>0</v>
      </c>
      <c r="J204" s="288">
        <f>J205+J206+J209+J212</f>
        <v>0</v>
      </c>
      <c r="K204" s="409">
        <f t="shared" si="14"/>
        <v>0</v>
      </c>
      <c r="L204" s="287">
        <f>L205+L206+L209+L212</f>
        <v>0</v>
      </c>
      <c r="M204" s="288">
        <f>M205+M206+M209+M212</f>
        <v>0</v>
      </c>
      <c r="N204" s="288">
        <f>N205+N206+N209+N212</f>
        <v>0</v>
      </c>
      <c r="O204" s="289">
        <f t="shared" si="16"/>
        <v>0</v>
      </c>
    </row>
    <row r="205" spans="1:15" ht="23.25" hidden="1" thickBot="1">
      <c r="A205" s="21"/>
      <c r="B205" s="21">
        <v>3110</v>
      </c>
      <c r="C205" s="24" t="s">
        <v>48</v>
      </c>
      <c r="D205" s="287"/>
      <c r="E205" s="288"/>
      <c r="F205" s="288"/>
      <c r="G205" s="289">
        <f t="shared" si="15"/>
        <v>0</v>
      </c>
      <c r="H205" s="287"/>
      <c r="I205" s="288"/>
      <c r="J205" s="288"/>
      <c r="K205" s="409">
        <f t="shared" si="14"/>
        <v>0</v>
      </c>
      <c r="L205" s="287"/>
      <c r="M205" s="288"/>
      <c r="N205" s="290"/>
      <c r="O205" s="289">
        <f t="shared" si="16"/>
        <v>0</v>
      </c>
    </row>
    <row r="206" spans="1:15" ht="13.5" hidden="1" thickBot="1">
      <c r="A206" s="21"/>
      <c r="B206" s="21">
        <v>3120</v>
      </c>
      <c r="C206" s="24" t="s">
        <v>49</v>
      </c>
      <c r="D206" s="287">
        <f>SUM(D207:D208)</f>
        <v>0</v>
      </c>
      <c r="E206" s="288">
        <f>SUM(E207:E208)</f>
        <v>0</v>
      </c>
      <c r="F206" s="288">
        <f>SUM(F207:F208)</f>
        <v>0</v>
      </c>
      <c r="G206" s="289">
        <f t="shared" si="15"/>
        <v>0</v>
      </c>
      <c r="H206" s="287">
        <f>SUM(H207:H208)</f>
        <v>0</v>
      </c>
      <c r="I206" s="288">
        <f>SUM(I207:I208)</f>
        <v>0</v>
      </c>
      <c r="J206" s="288">
        <f>SUM(J207:J208)</f>
        <v>0</v>
      </c>
      <c r="K206" s="409">
        <f t="shared" si="14"/>
        <v>0</v>
      </c>
      <c r="L206" s="287">
        <f>SUM(L207:L208)</f>
        <v>0</v>
      </c>
      <c r="M206" s="288">
        <f>SUM(M207:M208)</f>
        <v>0</v>
      </c>
      <c r="N206" s="288">
        <f>SUM(N207:N208)</f>
        <v>0</v>
      </c>
      <c r="O206" s="289">
        <f t="shared" si="16"/>
        <v>0</v>
      </c>
    </row>
    <row r="207" spans="1:15" ht="13.5" hidden="1" thickBot="1">
      <c r="A207" s="21"/>
      <c r="B207" s="21">
        <v>3121</v>
      </c>
      <c r="C207" s="24" t="s">
        <v>50</v>
      </c>
      <c r="D207" s="287"/>
      <c r="E207" s="288"/>
      <c r="F207" s="288"/>
      <c r="G207" s="289">
        <f t="shared" si="15"/>
        <v>0</v>
      </c>
      <c r="H207" s="287"/>
      <c r="I207" s="288"/>
      <c r="J207" s="288"/>
      <c r="K207" s="409">
        <f t="shared" si="14"/>
        <v>0</v>
      </c>
      <c r="L207" s="287"/>
      <c r="M207" s="288"/>
      <c r="N207" s="288"/>
      <c r="O207" s="289">
        <f t="shared" si="16"/>
        <v>0</v>
      </c>
    </row>
    <row r="208" spans="1:15" ht="23.25" hidden="1" thickBot="1">
      <c r="A208" s="21"/>
      <c r="B208" s="21">
        <v>3122</v>
      </c>
      <c r="C208" s="24" t="s">
        <v>51</v>
      </c>
      <c r="D208" s="287"/>
      <c r="E208" s="288"/>
      <c r="F208" s="288"/>
      <c r="G208" s="289">
        <f t="shared" si="15"/>
        <v>0</v>
      </c>
      <c r="H208" s="287"/>
      <c r="I208" s="288"/>
      <c r="J208" s="288"/>
      <c r="K208" s="409">
        <f t="shared" si="14"/>
        <v>0</v>
      </c>
      <c r="L208" s="287"/>
      <c r="M208" s="288"/>
      <c r="N208" s="288"/>
      <c r="O208" s="289">
        <f t="shared" si="16"/>
        <v>0</v>
      </c>
    </row>
    <row r="209" spans="1:15" ht="13.5" hidden="1" thickBot="1">
      <c r="A209" s="21"/>
      <c r="B209" s="21">
        <v>3130</v>
      </c>
      <c r="C209" s="24" t="s">
        <v>52</v>
      </c>
      <c r="D209" s="287">
        <f>SUM(D210:D211)</f>
        <v>0</v>
      </c>
      <c r="E209" s="288">
        <f>SUM(E210:E211)</f>
        <v>0</v>
      </c>
      <c r="F209" s="288">
        <f>SUM(F210:F211)</f>
        <v>0</v>
      </c>
      <c r="G209" s="289">
        <f t="shared" si="15"/>
        <v>0</v>
      </c>
      <c r="H209" s="287">
        <f>SUM(H210:H211)</f>
        <v>0</v>
      </c>
      <c r="I209" s="288">
        <f>SUM(I210:I211)</f>
        <v>0</v>
      </c>
      <c r="J209" s="288">
        <f>SUM(J210:J211)</f>
        <v>0</v>
      </c>
      <c r="K209" s="409">
        <f t="shared" si="14"/>
        <v>0</v>
      </c>
      <c r="L209" s="287">
        <f>SUM(L210:L211)</f>
        <v>0</v>
      </c>
      <c r="M209" s="288">
        <f>SUM(M210:M211)</f>
        <v>0</v>
      </c>
      <c r="N209" s="288">
        <f>SUM(N210:N211)</f>
        <v>0</v>
      </c>
      <c r="O209" s="289">
        <f t="shared" si="16"/>
        <v>0</v>
      </c>
    </row>
    <row r="210" spans="1:15" ht="23.25" hidden="1" thickBot="1">
      <c r="A210" s="21"/>
      <c r="B210" s="21">
        <v>3131</v>
      </c>
      <c r="C210" s="24" t="s">
        <v>53</v>
      </c>
      <c r="D210" s="287"/>
      <c r="E210" s="288"/>
      <c r="F210" s="288"/>
      <c r="G210" s="289">
        <f t="shared" si="15"/>
        <v>0</v>
      </c>
      <c r="H210" s="287"/>
      <c r="I210" s="288"/>
      <c r="J210" s="288"/>
      <c r="K210" s="409">
        <f t="shared" si="14"/>
        <v>0</v>
      </c>
      <c r="L210" s="287"/>
      <c r="M210" s="288"/>
      <c r="N210" s="288"/>
      <c r="O210" s="289">
        <f t="shared" si="16"/>
        <v>0</v>
      </c>
    </row>
    <row r="211" spans="1:15" ht="13.5" hidden="1" thickBot="1">
      <c r="A211" s="21"/>
      <c r="B211" s="21">
        <v>3132</v>
      </c>
      <c r="C211" s="24" t="s">
        <v>54</v>
      </c>
      <c r="D211" s="287"/>
      <c r="E211" s="288"/>
      <c r="F211" s="288"/>
      <c r="G211" s="289">
        <f t="shared" si="15"/>
        <v>0</v>
      </c>
      <c r="H211" s="287"/>
      <c r="I211" s="288"/>
      <c r="J211" s="288"/>
      <c r="K211" s="409">
        <f t="shared" si="14"/>
        <v>0</v>
      </c>
      <c r="L211" s="287"/>
      <c r="M211" s="288"/>
      <c r="N211" s="288"/>
      <c r="O211" s="289">
        <f t="shared" si="16"/>
        <v>0</v>
      </c>
    </row>
    <row r="212" spans="1:15" ht="13.5" hidden="1" thickBot="1">
      <c r="A212" s="21"/>
      <c r="B212" s="21">
        <v>3140</v>
      </c>
      <c r="C212" s="24" t="s">
        <v>55</v>
      </c>
      <c r="D212" s="287">
        <f>SUM(D213:D215)</f>
        <v>0</v>
      </c>
      <c r="E212" s="288">
        <f>SUM(E213:E215)</f>
        <v>0</v>
      </c>
      <c r="F212" s="288">
        <f>SUM(F213:F215)</f>
        <v>0</v>
      </c>
      <c r="G212" s="289">
        <f t="shared" si="15"/>
        <v>0</v>
      </c>
      <c r="H212" s="287">
        <f>SUM(H213:H215)</f>
        <v>0</v>
      </c>
      <c r="I212" s="288">
        <f>SUM(I213:I215)</f>
        <v>0</v>
      </c>
      <c r="J212" s="288">
        <f>SUM(J213:J215)</f>
        <v>0</v>
      </c>
      <c r="K212" s="409">
        <f t="shared" si="14"/>
        <v>0</v>
      </c>
      <c r="L212" s="287">
        <f>SUM(L213:L215)</f>
        <v>0</v>
      </c>
      <c r="M212" s="288">
        <f>SUM(M213:M215)</f>
        <v>0</v>
      </c>
      <c r="N212" s="288">
        <f>SUM(N213:N215)</f>
        <v>0</v>
      </c>
      <c r="O212" s="289">
        <f t="shared" si="16"/>
        <v>0</v>
      </c>
    </row>
    <row r="213" spans="1:15" ht="13.5" hidden="1" thickBot="1">
      <c r="A213" s="21"/>
      <c r="B213" s="21">
        <v>3141</v>
      </c>
      <c r="C213" s="24" t="s">
        <v>56</v>
      </c>
      <c r="D213" s="287"/>
      <c r="E213" s="288"/>
      <c r="F213" s="288"/>
      <c r="G213" s="289">
        <f t="shared" si="15"/>
        <v>0</v>
      </c>
      <c r="H213" s="287"/>
      <c r="I213" s="288"/>
      <c r="J213" s="288"/>
      <c r="K213" s="409">
        <f t="shared" si="14"/>
        <v>0</v>
      </c>
      <c r="L213" s="287"/>
      <c r="M213" s="288"/>
      <c r="N213" s="288"/>
      <c r="O213" s="289">
        <f t="shared" si="16"/>
        <v>0</v>
      </c>
    </row>
    <row r="214" spans="1:15" ht="13.5" hidden="1" thickBot="1">
      <c r="A214" s="21"/>
      <c r="B214" s="21">
        <v>3142</v>
      </c>
      <c r="C214" s="24" t="s">
        <v>57</v>
      </c>
      <c r="D214" s="287"/>
      <c r="E214" s="288"/>
      <c r="F214" s="288"/>
      <c r="G214" s="289">
        <f t="shared" si="15"/>
        <v>0</v>
      </c>
      <c r="H214" s="287"/>
      <c r="I214" s="288"/>
      <c r="J214" s="288"/>
      <c r="K214" s="409">
        <f t="shared" si="14"/>
        <v>0</v>
      </c>
      <c r="L214" s="287"/>
      <c r="M214" s="288"/>
      <c r="N214" s="288"/>
      <c r="O214" s="289">
        <f t="shared" si="16"/>
        <v>0</v>
      </c>
    </row>
    <row r="215" spans="1:15" ht="23.25" hidden="1" thickBot="1">
      <c r="A215" s="21"/>
      <c r="B215" s="21">
        <v>3143</v>
      </c>
      <c r="C215" s="24" t="s">
        <v>58</v>
      </c>
      <c r="D215" s="287"/>
      <c r="E215" s="288"/>
      <c r="F215" s="288"/>
      <c r="G215" s="289">
        <f t="shared" si="15"/>
        <v>0</v>
      </c>
      <c r="H215" s="287"/>
      <c r="I215" s="288"/>
      <c r="J215" s="288"/>
      <c r="K215" s="409">
        <f t="shared" si="14"/>
        <v>0</v>
      </c>
      <c r="L215" s="287"/>
      <c r="M215" s="288"/>
      <c r="N215" s="288"/>
      <c r="O215" s="289">
        <f t="shared" si="16"/>
        <v>0</v>
      </c>
    </row>
    <row r="216" spans="1:15" ht="13.5" hidden="1" thickBot="1">
      <c r="A216" s="21"/>
      <c r="B216" s="21">
        <v>3200</v>
      </c>
      <c r="C216" s="24" t="s">
        <v>59</v>
      </c>
      <c r="D216" s="287">
        <f>SUM(D217:D219)</f>
        <v>0</v>
      </c>
      <c r="E216" s="288">
        <f>SUM(E217:E219)</f>
        <v>0</v>
      </c>
      <c r="F216" s="288">
        <f>SUM(F217:F219)</f>
        <v>0</v>
      </c>
      <c r="G216" s="289">
        <f t="shared" si="15"/>
        <v>0</v>
      </c>
      <c r="H216" s="287">
        <f>SUM(H217:H219)</f>
        <v>0</v>
      </c>
      <c r="I216" s="288">
        <f>SUM(I217:I219)</f>
        <v>0</v>
      </c>
      <c r="J216" s="288">
        <f>SUM(J217:J219)</f>
        <v>0</v>
      </c>
      <c r="K216" s="409">
        <f t="shared" si="14"/>
        <v>0</v>
      </c>
      <c r="L216" s="287">
        <f>SUM(L217:L219)</f>
        <v>0</v>
      </c>
      <c r="M216" s="288">
        <f>SUM(M217:M219)</f>
        <v>0</v>
      </c>
      <c r="N216" s="288">
        <f>SUM(N217:N219)</f>
        <v>0</v>
      </c>
      <c r="O216" s="289">
        <f t="shared" si="16"/>
        <v>0</v>
      </c>
    </row>
    <row r="217" spans="1:15" ht="23.25" hidden="1" thickBot="1">
      <c r="A217" s="21"/>
      <c r="B217" s="21">
        <v>3210</v>
      </c>
      <c r="C217" s="24" t="s">
        <v>60</v>
      </c>
      <c r="D217" s="287"/>
      <c r="E217" s="288"/>
      <c r="F217" s="288"/>
      <c r="G217" s="289">
        <f t="shared" si="15"/>
        <v>0</v>
      </c>
      <c r="H217" s="287"/>
      <c r="I217" s="288"/>
      <c r="J217" s="288"/>
      <c r="K217" s="409">
        <f t="shared" si="14"/>
        <v>0</v>
      </c>
      <c r="L217" s="287"/>
      <c r="M217" s="288"/>
      <c r="N217" s="288"/>
      <c r="O217" s="289">
        <f t="shared" si="16"/>
        <v>0</v>
      </c>
    </row>
    <row r="218" spans="1:15" ht="23.25" hidden="1" thickBot="1">
      <c r="A218" s="21"/>
      <c r="B218" s="21">
        <v>3220</v>
      </c>
      <c r="C218" s="24" t="s">
        <v>61</v>
      </c>
      <c r="D218" s="287"/>
      <c r="E218" s="288"/>
      <c r="F218" s="288"/>
      <c r="G218" s="289">
        <f t="shared" si="15"/>
        <v>0</v>
      </c>
      <c r="H218" s="287"/>
      <c r="I218" s="288"/>
      <c r="J218" s="288"/>
      <c r="K218" s="409">
        <f t="shared" si="14"/>
        <v>0</v>
      </c>
      <c r="L218" s="287"/>
      <c r="M218" s="288"/>
      <c r="N218" s="288"/>
      <c r="O218" s="289">
        <f t="shared" si="16"/>
        <v>0</v>
      </c>
    </row>
    <row r="219" spans="1:15" ht="13.5" hidden="1" thickBot="1">
      <c r="A219" s="21"/>
      <c r="B219" s="21">
        <v>3240</v>
      </c>
      <c r="C219" s="24" t="s">
        <v>62</v>
      </c>
      <c r="D219" s="287"/>
      <c r="E219" s="288"/>
      <c r="F219" s="288"/>
      <c r="G219" s="289">
        <f t="shared" si="15"/>
        <v>0</v>
      </c>
      <c r="H219" s="287"/>
      <c r="I219" s="288"/>
      <c r="J219" s="288"/>
      <c r="K219" s="409">
        <f t="shared" si="14"/>
        <v>0</v>
      </c>
      <c r="L219" s="287"/>
      <c r="M219" s="288"/>
      <c r="N219" s="288"/>
      <c r="O219" s="289">
        <f t="shared" si="16"/>
        <v>0</v>
      </c>
    </row>
    <row r="220" spans="1:15" ht="13.5" thickBot="1">
      <c r="A220" s="21"/>
      <c r="B220" s="399"/>
      <c r="C220" s="24"/>
      <c r="D220" s="287"/>
      <c r="E220" s="288"/>
      <c r="F220" s="288"/>
      <c r="G220" s="409"/>
      <c r="H220" s="287"/>
      <c r="I220" s="288"/>
      <c r="J220" s="288"/>
      <c r="K220" s="409"/>
      <c r="L220" s="287"/>
      <c r="M220" s="288"/>
      <c r="N220" s="288"/>
      <c r="O220" s="289"/>
    </row>
    <row r="221" spans="1:15" ht="13.5" thickBot="1">
      <c r="A221" s="26"/>
      <c r="B221" s="27" t="s">
        <v>63</v>
      </c>
      <c r="C221" s="291" t="e">
        <f>C153+C122</f>
        <v>#VALUE!</v>
      </c>
      <c r="D221" s="291">
        <f>D171+D121</f>
        <v>0</v>
      </c>
      <c r="E221" s="291">
        <f aca="true" t="shared" si="17" ref="E221:O221">E171+E121</f>
        <v>0</v>
      </c>
      <c r="F221" s="291">
        <f t="shared" si="17"/>
        <v>0</v>
      </c>
      <c r="G221" s="291">
        <f t="shared" si="17"/>
        <v>0</v>
      </c>
      <c r="H221" s="291">
        <f t="shared" si="17"/>
        <v>0</v>
      </c>
      <c r="I221" s="291">
        <f t="shared" si="17"/>
        <v>0</v>
      </c>
      <c r="J221" s="291">
        <f t="shared" si="17"/>
        <v>0</v>
      </c>
      <c r="K221" s="425">
        <f t="shared" si="17"/>
        <v>0</v>
      </c>
      <c r="L221" s="427">
        <f t="shared" si="17"/>
        <v>0</v>
      </c>
      <c r="M221" s="427">
        <f t="shared" si="17"/>
        <v>0</v>
      </c>
      <c r="N221" s="427">
        <f t="shared" si="17"/>
        <v>0</v>
      </c>
      <c r="O221" s="428">
        <f t="shared" si="17"/>
        <v>0</v>
      </c>
    </row>
    <row r="222" spans="1:14" ht="12.75">
      <c r="A222" s="91"/>
      <c r="B222" s="104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</row>
    <row r="223" spans="1:14" ht="27.75" customHeight="1" hidden="1">
      <c r="A223" s="91"/>
      <c r="B223" s="104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</row>
    <row r="224" spans="1:14" ht="30.75" customHeight="1" hidden="1">
      <c r="A224" s="790" t="s">
        <v>112</v>
      </c>
      <c r="B224" s="790"/>
      <c r="C224" s="790"/>
      <c r="D224" s="790"/>
      <c r="E224" s="790"/>
      <c r="F224" s="790"/>
      <c r="G224" s="790"/>
      <c r="H224" s="790"/>
      <c r="I224" s="790"/>
      <c r="J224" s="790"/>
      <c r="K224" s="790"/>
      <c r="L224" s="790"/>
      <c r="M224" s="790"/>
      <c r="N224" s="790"/>
    </row>
    <row r="225" ht="12.75" hidden="1"/>
    <row r="226" spans="1:14" ht="12.75" hidden="1">
      <c r="A226" s="747" t="s">
        <v>113</v>
      </c>
      <c r="B226" s="640" t="s">
        <v>105</v>
      </c>
      <c r="C226" s="633" t="str">
        <f>Лист1!$A$9</f>
        <v>20__ рік 
(звіт)</v>
      </c>
      <c r="D226" s="634"/>
      <c r="E226" s="634"/>
      <c r="F226" s="635"/>
      <c r="G226" s="633" t="str">
        <f>Лист1!$A$10</f>
        <v>20__ рік (затверджено з урахуванням внесених змін  )</v>
      </c>
      <c r="H226" s="634"/>
      <c r="I226" s="634"/>
      <c r="J226" s="635"/>
      <c r="K226" s="633" t="str">
        <f>Лист1!$A$11</f>
        <v>20__  рік
(проект)</v>
      </c>
      <c r="L226" s="634"/>
      <c r="M226" s="634"/>
      <c r="N226" s="635"/>
    </row>
    <row r="227" spans="1:14" ht="13.5" hidden="1" thickBot="1">
      <c r="A227" s="786"/>
      <c r="B227" s="641"/>
      <c r="C227" s="636"/>
      <c r="D227" s="637"/>
      <c r="E227" s="637"/>
      <c r="F227" s="638"/>
      <c r="G227" s="636"/>
      <c r="H227" s="637"/>
      <c r="I227" s="637"/>
      <c r="J227" s="638"/>
      <c r="K227" s="636"/>
      <c r="L227" s="637"/>
      <c r="M227" s="637"/>
      <c r="N227" s="638"/>
    </row>
    <row r="228" spans="1:14" ht="12.75" hidden="1">
      <c r="A228" s="786"/>
      <c r="B228" s="641"/>
      <c r="C228" s="542" t="s">
        <v>79</v>
      </c>
      <c r="D228" s="542" t="s">
        <v>80</v>
      </c>
      <c r="E228" s="735" t="s">
        <v>106</v>
      </c>
      <c r="F228" s="542" t="s">
        <v>107</v>
      </c>
      <c r="G228" s="542" t="s">
        <v>79</v>
      </c>
      <c r="H228" s="542" t="s">
        <v>80</v>
      </c>
      <c r="I228" s="735" t="s">
        <v>106</v>
      </c>
      <c r="J228" s="542" t="s">
        <v>108</v>
      </c>
      <c r="K228" s="542" t="s">
        <v>79</v>
      </c>
      <c r="L228" s="542" t="s">
        <v>80</v>
      </c>
      <c r="M228" s="735" t="s">
        <v>106</v>
      </c>
      <c r="N228" s="542" t="s">
        <v>109</v>
      </c>
    </row>
    <row r="229" spans="1:14" ht="12.75" hidden="1">
      <c r="A229" s="786"/>
      <c r="B229" s="641"/>
      <c r="C229" s="543"/>
      <c r="D229" s="543"/>
      <c r="E229" s="736"/>
      <c r="F229" s="543"/>
      <c r="G229" s="543"/>
      <c r="H229" s="543"/>
      <c r="I229" s="736"/>
      <c r="J229" s="543"/>
      <c r="K229" s="543"/>
      <c r="L229" s="543"/>
      <c r="M229" s="736"/>
      <c r="N229" s="543"/>
    </row>
    <row r="230" spans="1:14" ht="13.5" hidden="1" thickBot="1">
      <c r="A230" s="787"/>
      <c r="B230" s="642"/>
      <c r="C230" s="544"/>
      <c r="D230" s="544"/>
      <c r="E230" s="737"/>
      <c r="F230" s="544"/>
      <c r="G230" s="544"/>
      <c r="H230" s="544"/>
      <c r="I230" s="737"/>
      <c r="J230" s="544"/>
      <c r="K230" s="544"/>
      <c r="L230" s="544"/>
      <c r="M230" s="737"/>
      <c r="N230" s="544"/>
    </row>
    <row r="231" spans="1:14" ht="13.5" hidden="1" thickBot="1">
      <c r="A231" s="99">
        <v>1</v>
      </c>
      <c r="B231" s="99">
        <v>2</v>
      </c>
      <c r="C231" s="99">
        <v>3</v>
      </c>
      <c r="D231" s="61">
        <v>4</v>
      </c>
      <c r="E231" s="87">
        <v>5</v>
      </c>
      <c r="F231" s="87">
        <v>6</v>
      </c>
      <c r="G231" s="99">
        <v>7</v>
      </c>
      <c r="H231" s="61">
        <v>8</v>
      </c>
      <c r="I231" s="87">
        <v>9</v>
      </c>
      <c r="J231" s="87">
        <v>10</v>
      </c>
      <c r="K231" s="99">
        <v>11</v>
      </c>
      <c r="L231" s="61">
        <v>12</v>
      </c>
      <c r="M231" s="87">
        <v>13</v>
      </c>
      <c r="N231" s="87">
        <v>14</v>
      </c>
    </row>
    <row r="232" spans="1:14" ht="13.5" hidden="1" thickBot="1">
      <c r="A232" s="99"/>
      <c r="B232" s="99" t="s">
        <v>114</v>
      </c>
      <c r="C232" s="99"/>
      <c r="D232" s="61"/>
      <c r="E232" s="87"/>
      <c r="F232" s="87"/>
      <c r="G232" s="99"/>
      <c r="H232" s="61"/>
      <c r="I232" s="87"/>
      <c r="J232" s="87"/>
      <c r="K232" s="99"/>
      <c r="L232" s="61"/>
      <c r="M232" s="87"/>
      <c r="N232" s="87"/>
    </row>
    <row r="233" spans="1:14" ht="74.25" hidden="1" thickBot="1">
      <c r="A233" s="99">
        <v>4122</v>
      </c>
      <c r="B233" s="106" t="s">
        <v>100</v>
      </c>
      <c r="C233" s="99"/>
      <c r="D233" s="61"/>
      <c r="E233" s="87"/>
      <c r="F233" s="87"/>
      <c r="G233" s="99"/>
      <c r="H233" s="61"/>
      <c r="I233" s="87"/>
      <c r="J233" s="87"/>
      <c r="K233" s="99"/>
      <c r="L233" s="61"/>
      <c r="M233" s="87"/>
      <c r="N233" s="87"/>
    </row>
    <row r="234" spans="1:14" ht="12" customHeight="1" hidden="1" thickBot="1">
      <c r="A234" s="99">
        <v>4123</v>
      </c>
      <c r="B234" s="106" t="s">
        <v>101</v>
      </c>
      <c r="C234" s="99"/>
      <c r="D234" s="61"/>
      <c r="E234" s="87"/>
      <c r="F234" s="87"/>
      <c r="G234" s="99"/>
      <c r="H234" s="61"/>
      <c r="I234" s="87"/>
      <c r="J234" s="87"/>
      <c r="K234" s="99"/>
      <c r="L234" s="61"/>
      <c r="M234" s="87"/>
      <c r="N234" s="87"/>
    </row>
    <row r="235" spans="1:14" ht="12" customHeight="1" hidden="1" thickBot="1">
      <c r="A235" s="99"/>
      <c r="B235" s="99" t="s">
        <v>63</v>
      </c>
      <c r="C235" s="99"/>
      <c r="D235" s="61"/>
      <c r="E235" s="87"/>
      <c r="F235" s="87"/>
      <c r="G235" s="99"/>
      <c r="H235" s="61"/>
      <c r="I235" s="87"/>
      <c r="J235" s="87"/>
      <c r="K235" s="99"/>
      <c r="L235" s="61"/>
      <c r="M235" s="87"/>
      <c r="N235" s="87"/>
    </row>
    <row r="236" spans="1:14" ht="12.75">
      <c r="A236" s="91"/>
      <c r="B236" s="104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</row>
    <row r="237" spans="1:14" ht="12.75" hidden="1">
      <c r="A237" s="91"/>
      <c r="B237" s="104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</row>
    <row r="238" spans="1:14" ht="15.75" customHeight="1" thickBot="1">
      <c r="A238" s="731" t="str">
        <f>CONCATENATE("6.2. Видатки за кодами економічної класифікації видатків у ",Лист1!B12," - ",Лист1!B13," роках")</f>
        <v>6.2. Видатки за кодами економічної класифікації видатків у 20__ - 20__ роках</v>
      </c>
      <c r="B238" s="731"/>
      <c r="C238" s="731"/>
      <c r="D238" s="731"/>
      <c r="E238" s="731"/>
      <c r="F238" s="731"/>
      <c r="G238" s="731"/>
      <c r="H238" s="10"/>
      <c r="I238" s="10"/>
      <c r="J238" s="10"/>
      <c r="K238" s="10" t="s">
        <v>317</v>
      </c>
      <c r="L238" s="10"/>
      <c r="M238" s="10"/>
      <c r="N238" s="10"/>
    </row>
    <row r="239" spans="1:14" ht="27" customHeight="1" thickBot="1">
      <c r="A239" s="646" t="s">
        <v>13</v>
      </c>
      <c r="B239" s="646" t="s">
        <v>104</v>
      </c>
      <c r="C239" s="617" t="s">
        <v>2</v>
      </c>
      <c r="D239" s="732" t="str">
        <f>Лист1!$A$12</f>
        <v>20__ рік
(прогноз)</v>
      </c>
      <c r="E239" s="733"/>
      <c r="F239" s="733"/>
      <c r="G239" s="733"/>
      <c r="H239" s="732" t="str">
        <f>Лист1!$A$13</f>
        <v>20__ рік
(прогноз)</v>
      </c>
      <c r="I239" s="733"/>
      <c r="J239" s="733"/>
      <c r="K239" s="734"/>
      <c r="L239" s="85"/>
      <c r="M239" s="85"/>
      <c r="N239" s="85"/>
    </row>
    <row r="240" spans="1:14" ht="1.5" customHeight="1" hidden="1" thickBot="1">
      <c r="A240" s="647"/>
      <c r="B240" s="647"/>
      <c r="C240" s="619"/>
      <c r="D240" s="107"/>
      <c r="E240" s="107"/>
      <c r="F240" s="107"/>
      <c r="G240" s="107"/>
      <c r="H240" s="176"/>
      <c r="I240" s="85"/>
      <c r="J240" s="85"/>
      <c r="K240" s="339"/>
      <c r="L240" s="85"/>
      <c r="M240" s="85"/>
      <c r="N240" s="85"/>
    </row>
    <row r="241" spans="1:14" ht="13.5" customHeight="1">
      <c r="A241" s="647"/>
      <c r="B241" s="647"/>
      <c r="C241" s="619"/>
      <c r="D241" s="542" t="s">
        <v>79</v>
      </c>
      <c r="E241" s="542" t="s">
        <v>80</v>
      </c>
      <c r="F241" s="542" t="s">
        <v>106</v>
      </c>
      <c r="G241" s="640" t="s">
        <v>269</v>
      </c>
      <c r="H241" s="542" t="s">
        <v>79</v>
      </c>
      <c r="I241" s="542" t="s">
        <v>80</v>
      </c>
      <c r="J241" s="542" t="s">
        <v>106</v>
      </c>
      <c r="K241" s="542" t="s">
        <v>270</v>
      </c>
      <c r="L241" s="85"/>
      <c r="M241" s="85"/>
      <c r="N241" s="84"/>
    </row>
    <row r="242" spans="1:14" ht="12.75">
      <c r="A242" s="647"/>
      <c r="B242" s="647"/>
      <c r="C242" s="619"/>
      <c r="D242" s="543"/>
      <c r="E242" s="543"/>
      <c r="F242" s="543"/>
      <c r="G242" s="641"/>
      <c r="H242" s="543"/>
      <c r="I242" s="543"/>
      <c r="J242" s="543"/>
      <c r="K242" s="543"/>
      <c r="L242" s="84"/>
      <c r="M242" s="85"/>
      <c r="N242" s="84"/>
    </row>
    <row r="243" spans="1:14" ht="9" customHeight="1" thickBot="1">
      <c r="A243" s="648"/>
      <c r="B243" s="648"/>
      <c r="C243" s="621"/>
      <c r="D243" s="544"/>
      <c r="E243" s="544"/>
      <c r="F243" s="544"/>
      <c r="G243" s="642"/>
      <c r="H243" s="544"/>
      <c r="I243" s="544"/>
      <c r="J243" s="544"/>
      <c r="K243" s="544"/>
      <c r="L243" s="84"/>
      <c r="M243" s="85"/>
      <c r="N243" s="333"/>
    </row>
    <row r="244" spans="1:14" ht="12.75" customHeight="1" thickBot="1">
      <c r="A244" s="97">
        <v>1</v>
      </c>
      <c r="B244" s="109">
        <v>2</v>
      </c>
      <c r="C244" s="99">
        <v>3</v>
      </c>
      <c r="D244" s="99">
        <v>4</v>
      </c>
      <c r="E244" s="61">
        <v>5</v>
      </c>
      <c r="F244" s="87">
        <v>6</v>
      </c>
      <c r="G244" s="62">
        <v>7</v>
      </c>
      <c r="H244" s="99">
        <v>8</v>
      </c>
      <c r="I244" s="61">
        <v>9</v>
      </c>
      <c r="J244" s="87">
        <v>10</v>
      </c>
      <c r="K244" s="87">
        <v>11</v>
      </c>
      <c r="L244" s="88"/>
      <c r="M244" s="88"/>
      <c r="N244" s="88"/>
    </row>
    <row r="245" spans="1:14" ht="13.5" thickBot="1">
      <c r="A245" s="100" t="s">
        <v>110</v>
      </c>
      <c r="B245" s="110" t="s">
        <v>111</v>
      </c>
      <c r="C245" s="23"/>
      <c r="D245" s="23"/>
      <c r="E245" s="68"/>
      <c r="F245" s="102"/>
      <c r="G245" s="130"/>
      <c r="H245" s="23"/>
      <c r="I245" s="68"/>
      <c r="J245" s="102"/>
      <c r="K245" s="102"/>
      <c r="L245" s="91"/>
      <c r="M245" s="91"/>
      <c r="N245" s="92"/>
    </row>
    <row r="246" spans="1:14" ht="13.5" thickBot="1">
      <c r="A246" s="405"/>
      <c r="B246" s="406"/>
      <c r="C246" s="407" t="str">
        <f>C121</f>
        <v>Підпрограма  1</v>
      </c>
      <c r="D246" s="404">
        <f aca="true" t="shared" si="18" ref="D246:K246">D247+D278</f>
        <v>0</v>
      </c>
      <c r="E246" s="404">
        <f t="shared" si="18"/>
        <v>0</v>
      </c>
      <c r="F246" s="404">
        <f t="shared" si="18"/>
        <v>0</v>
      </c>
      <c r="G246" s="424">
        <f t="shared" si="18"/>
        <v>0</v>
      </c>
      <c r="H246" s="404">
        <f t="shared" si="18"/>
        <v>0</v>
      </c>
      <c r="I246" s="404">
        <f t="shared" si="18"/>
        <v>0</v>
      </c>
      <c r="J246" s="404">
        <f t="shared" si="18"/>
        <v>0</v>
      </c>
      <c r="K246" s="426">
        <f t="shared" si="18"/>
        <v>0</v>
      </c>
      <c r="L246" s="91"/>
      <c r="M246" s="91"/>
      <c r="N246" s="92"/>
    </row>
    <row r="247" spans="1:14" ht="13.5" hidden="1" thickBot="1">
      <c r="A247" s="21"/>
      <c r="B247" s="21">
        <v>2000</v>
      </c>
      <c r="C247" s="24" t="s">
        <v>15</v>
      </c>
      <c r="D247" s="287">
        <f>D248+D253+D269+D272+D276+D277</f>
        <v>0</v>
      </c>
      <c r="E247" s="288">
        <f>E248+E253+E269+E272+E276+E277</f>
        <v>0</v>
      </c>
      <c r="F247" s="288">
        <f>F248+F253+F269+F272+F276+F277</f>
        <v>0</v>
      </c>
      <c r="G247" s="409">
        <f>D247+E247</f>
        <v>0</v>
      </c>
      <c r="H247" s="287">
        <f>H248+H253+H269+H272+H276+H277</f>
        <v>0</v>
      </c>
      <c r="I247" s="288">
        <f>I248+I253+I269+I272+I276+I277</f>
        <v>0</v>
      </c>
      <c r="J247" s="288">
        <f>J248+J253+J269+J272+J276+J277</f>
        <v>0</v>
      </c>
      <c r="K247" s="289">
        <f aca="true" t="shared" si="19" ref="K247:K294">H247+I247</f>
        <v>0</v>
      </c>
      <c r="L247" s="92"/>
      <c r="M247" s="92"/>
      <c r="N247" s="92"/>
    </row>
    <row r="248" spans="1:14" ht="13.5" hidden="1" thickBot="1">
      <c r="A248" s="21"/>
      <c r="B248" s="21">
        <v>2100</v>
      </c>
      <c r="C248" s="24" t="s">
        <v>16</v>
      </c>
      <c r="D248" s="287">
        <f>D249+D252</f>
        <v>0</v>
      </c>
      <c r="E248" s="288">
        <f>E249+E252</f>
        <v>0</v>
      </c>
      <c r="F248" s="288">
        <f>F249+F252</f>
        <v>0</v>
      </c>
      <c r="G248" s="409">
        <f aca="true" t="shared" si="20" ref="G248:G294">D248+E248</f>
        <v>0</v>
      </c>
      <c r="H248" s="287">
        <f>H249+H252</f>
        <v>0</v>
      </c>
      <c r="I248" s="288">
        <f>I249+I252</f>
        <v>0</v>
      </c>
      <c r="J248" s="288">
        <f>J249+J252</f>
        <v>0</v>
      </c>
      <c r="K248" s="289">
        <f t="shared" si="19"/>
        <v>0</v>
      </c>
      <c r="L248" s="92"/>
      <c r="M248" s="92"/>
      <c r="N248" s="92"/>
    </row>
    <row r="249" spans="1:14" ht="13.5" hidden="1" thickBot="1">
      <c r="A249" s="21"/>
      <c r="B249" s="21">
        <v>2110</v>
      </c>
      <c r="C249" s="24" t="s">
        <v>17</v>
      </c>
      <c r="D249" s="287">
        <f>SUM(D250:D251)</f>
        <v>0</v>
      </c>
      <c r="E249" s="288">
        <f>SUM(E250:E251)</f>
        <v>0</v>
      </c>
      <c r="F249" s="288">
        <f>SUM(F250:F251)</f>
        <v>0</v>
      </c>
      <c r="G249" s="409">
        <f t="shared" si="20"/>
        <v>0</v>
      </c>
      <c r="H249" s="287">
        <f>SUM(H250:H251)</f>
        <v>0</v>
      </c>
      <c r="I249" s="288">
        <f>SUM(I250:I251)</f>
        <v>0</v>
      </c>
      <c r="J249" s="288">
        <f>SUM(J250:J251)</f>
        <v>0</v>
      </c>
      <c r="K249" s="289">
        <f t="shared" si="19"/>
        <v>0</v>
      </c>
      <c r="L249" s="92"/>
      <c r="M249" s="92"/>
      <c r="N249" s="92"/>
    </row>
    <row r="250" spans="1:14" ht="13.5" hidden="1" thickBot="1">
      <c r="A250" s="21"/>
      <c r="B250" s="21">
        <v>2111</v>
      </c>
      <c r="C250" s="24" t="s">
        <v>18</v>
      </c>
      <c r="D250" s="287"/>
      <c r="E250" s="288"/>
      <c r="F250" s="288"/>
      <c r="G250" s="409">
        <f t="shared" si="20"/>
        <v>0</v>
      </c>
      <c r="H250" s="287"/>
      <c r="I250" s="288"/>
      <c r="J250" s="288"/>
      <c r="K250" s="289">
        <f t="shared" si="19"/>
        <v>0</v>
      </c>
      <c r="L250" s="92"/>
      <c r="M250" s="92"/>
      <c r="N250" s="92"/>
    </row>
    <row r="251" spans="1:14" ht="45.75" customHeight="1" hidden="1" thickBot="1">
      <c r="A251" s="21"/>
      <c r="B251" s="21">
        <v>2112</v>
      </c>
      <c r="C251" s="24" t="s">
        <v>19</v>
      </c>
      <c r="D251" s="287"/>
      <c r="E251" s="288"/>
      <c r="F251" s="288"/>
      <c r="G251" s="409">
        <f t="shared" si="20"/>
        <v>0</v>
      </c>
      <c r="H251" s="287"/>
      <c r="I251" s="288"/>
      <c r="J251" s="288"/>
      <c r="K251" s="289">
        <f t="shared" si="19"/>
        <v>0</v>
      </c>
      <c r="L251" s="92"/>
      <c r="M251" s="92"/>
      <c r="N251" s="92"/>
    </row>
    <row r="252" spans="1:14" ht="13.5" hidden="1" thickBot="1">
      <c r="A252" s="21"/>
      <c r="B252" s="21">
        <v>2120</v>
      </c>
      <c r="C252" s="24" t="s">
        <v>20</v>
      </c>
      <c r="D252" s="287"/>
      <c r="E252" s="288"/>
      <c r="F252" s="288"/>
      <c r="G252" s="409">
        <f t="shared" si="20"/>
        <v>0</v>
      </c>
      <c r="H252" s="287"/>
      <c r="I252" s="288"/>
      <c r="J252" s="288"/>
      <c r="K252" s="289">
        <f t="shared" si="19"/>
        <v>0</v>
      </c>
      <c r="L252" s="92"/>
      <c r="M252" s="92"/>
      <c r="N252" s="92"/>
    </row>
    <row r="253" spans="1:14" ht="13.5" hidden="1" thickBot="1">
      <c r="A253" s="21"/>
      <c r="B253" s="21">
        <v>2200</v>
      </c>
      <c r="C253" s="24" t="s">
        <v>21</v>
      </c>
      <c r="D253" s="287">
        <f>SUM(D254:D260)+D266</f>
        <v>0</v>
      </c>
      <c r="E253" s="288">
        <f>SUM(E254:E260)+E266</f>
        <v>0</v>
      </c>
      <c r="F253" s="288">
        <f>SUM(F254:F260)+F266</f>
        <v>0</v>
      </c>
      <c r="G253" s="409">
        <f t="shared" si="20"/>
        <v>0</v>
      </c>
      <c r="H253" s="287">
        <f>SUM(H254:H260)+H266</f>
        <v>0</v>
      </c>
      <c r="I253" s="288">
        <f>SUM(I254:I260)+I266</f>
        <v>0</v>
      </c>
      <c r="J253" s="288">
        <f>SUM(J254:J260)+J266</f>
        <v>0</v>
      </c>
      <c r="K253" s="289">
        <f t="shared" si="19"/>
        <v>0</v>
      </c>
      <c r="L253" s="92"/>
      <c r="M253" s="92"/>
      <c r="N253" s="92"/>
    </row>
    <row r="254" spans="1:14" ht="13.5" hidden="1" thickBot="1">
      <c r="A254" s="21"/>
      <c r="B254" s="21">
        <v>2210</v>
      </c>
      <c r="C254" s="24" t="s">
        <v>22</v>
      </c>
      <c r="D254" s="287"/>
      <c r="E254" s="288"/>
      <c r="F254" s="288"/>
      <c r="G254" s="409">
        <f t="shared" si="20"/>
        <v>0</v>
      </c>
      <c r="H254" s="287"/>
      <c r="I254" s="288"/>
      <c r="J254" s="288"/>
      <c r="K254" s="289">
        <f t="shared" si="19"/>
        <v>0</v>
      </c>
      <c r="L254" s="92"/>
      <c r="M254" s="92"/>
      <c r="N254" s="92"/>
    </row>
    <row r="255" spans="1:14" ht="13.5" hidden="1" thickBot="1">
      <c r="A255" s="21"/>
      <c r="B255" s="21">
        <v>2220</v>
      </c>
      <c r="C255" s="24" t="s">
        <v>23</v>
      </c>
      <c r="D255" s="287"/>
      <c r="E255" s="288"/>
      <c r="F255" s="288"/>
      <c r="G255" s="409">
        <f t="shared" si="20"/>
        <v>0</v>
      </c>
      <c r="H255" s="287"/>
      <c r="I255" s="288"/>
      <c r="J255" s="288"/>
      <c r="K255" s="289">
        <f t="shared" si="19"/>
        <v>0</v>
      </c>
      <c r="L255" s="92"/>
      <c r="M255" s="92"/>
      <c r="N255" s="92"/>
    </row>
    <row r="256" spans="1:14" ht="13.5" hidden="1" thickBot="1">
      <c r="A256" s="21"/>
      <c r="B256" s="21">
        <v>2230</v>
      </c>
      <c r="C256" s="24" t="s">
        <v>24</v>
      </c>
      <c r="D256" s="287"/>
      <c r="E256" s="288"/>
      <c r="F256" s="288"/>
      <c r="G256" s="409">
        <f t="shared" si="20"/>
        <v>0</v>
      </c>
      <c r="H256" s="287"/>
      <c r="I256" s="288"/>
      <c r="J256" s="288"/>
      <c r="K256" s="289">
        <f t="shared" si="19"/>
        <v>0</v>
      </c>
      <c r="L256" s="92"/>
      <c r="M256" s="92"/>
      <c r="N256" s="92"/>
    </row>
    <row r="257" spans="1:14" ht="13.5" hidden="1" thickBot="1">
      <c r="A257" s="21"/>
      <c r="B257" s="21">
        <v>2240</v>
      </c>
      <c r="C257" s="24" t="s">
        <v>25</v>
      </c>
      <c r="D257" s="287"/>
      <c r="E257" s="288"/>
      <c r="F257" s="288"/>
      <c r="G257" s="409">
        <f t="shared" si="20"/>
        <v>0</v>
      </c>
      <c r="H257" s="287"/>
      <c r="I257" s="288"/>
      <c r="J257" s="288"/>
      <c r="K257" s="289">
        <f t="shared" si="19"/>
        <v>0</v>
      </c>
      <c r="L257" s="92"/>
      <c r="M257" s="92"/>
      <c r="N257" s="92"/>
    </row>
    <row r="258" spans="1:14" ht="13.5" hidden="1" thickBot="1">
      <c r="A258" s="21"/>
      <c r="B258" s="21">
        <v>2250</v>
      </c>
      <c r="C258" s="25" t="s">
        <v>26</v>
      </c>
      <c r="D258" s="287"/>
      <c r="E258" s="288"/>
      <c r="F258" s="288"/>
      <c r="G258" s="409">
        <f t="shared" si="20"/>
        <v>0</v>
      </c>
      <c r="H258" s="287"/>
      <c r="I258" s="288"/>
      <c r="J258" s="288"/>
      <c r="K258" s="289">
        <f t="shared" si="19"/>
        <v>0</v>
      </c>
      <c r="L258" s="92"/>
      <c r="M258" s="92"/>
      <c r="N258" s="92"/>
    </row>
    <row r="259" spans="1:14" ht="13.5" hidden="1" thickBot="1">
      <c r="A259" s="21"/>
      <c r="B259" s="21">
        <v>2260</v>
      </c>
      <c r="C259" s="25" t="s">
        <v>27</v>
      </c>
      <c r="D259" s="287"/>
      <c r="E259" s="288"/>
      <c r="F259" s="288"/>
      <c r="G259" s="409">
        <f t="shared" si="20"/>
        <v>0</v>
      </c>
      <c r="H259" s="287"/>
      <c r="I259" s="288"/>
      <c r="J259" s="288"/>
      <c r="K259" s="289">
        <f t="shared" si="19"/>
        <v>0</v>
      </c>
      <c r="L259" s="92"/>
      <c r="M259" s="92"/>
      <c r="N259" s="92"/>
    </row>
    <row r="260" spans="1:14" ht="13.5" hidden="1" thickBot="1">
      <c r="A260" s="21"/>
      <c r="B260" s="21">
        <v>2270</v>
      </c>
      <c r="C260" s="24" t="s">
        <v>28</v>
      </c>
      <c r="D260" s="287">
        <f>SUM(D261:D265)</f>
        <v>0</v>
      </c>
      <c r="E260" s="288">
        <f>SUM(E261:E265)</f>
        <v>0</v>
      </c>
      <c r="F260" s="288">
        <f>SUM(F261:F265)</f>
        <v>0</v>
      </c>
      <c r="G260" s="409">
        <f t="shared" si="20"/>
        <v>0</v>
      </c>
      <c r="H260" s="287">
        <f>SUM(H261:H265)</f>
        <v>0</v>
      </c>
      <c r="I260" s="288">
        <f>SUM(I261:I265)</f>
        <v>0</v>
      </c>
      <c r="J260" s="288">
        <f>SUM(J261:J265)</f>
        <v>0</v>
      </c>
      <c r="K260" s="289">
        <f t="shared" si="19"/>
        <v>0</v>
      </c>
      <c r="L260" s="92"/>
      <c r="M260" s="92"/>
      <c r="N260" s="92"/>
    </row>
    <row r="261" spans="1:14" ht="13.5" customHeight="1" hidden="1" thickBot="1">
      <c r="A261" s="21"/>
      <c r="B261" s="21">
        <v>2271</v>
      </c>
      <c r="C261" s="24" t="s">
        <v>29</v>
      </c>
      <c r="D261" s="287"/>
      <c r="E261" s="288"/>
      <c r="F261" s="288"/>
      <c r="G261" s="409">
        <f t="shared" si="20"/>
        <v>0</v>
      </c>
      <c r="H261" s="287"/>
      <c r="I261" s="288"/>
      <c r="J261" s="288"/>
      <c r="K261" s="289">
        <f t="shared" si="19"/>
        <v>0</v>
      </c>
      <c r="L261" s="92"/>
      <c r="M261" s="92"/>
      <c r="N261" s="92"/>
    </row>
    <row r="262" spans="1:14" ht="13.5" customHeight="1" hidden="1" thickBot="1">
      <c r="A262" s="21"/>
      <c r="B262" s="21">
        <v>2272</v>
      </c>
      <c r="C262" s="24" t="s">
        <v>30</v>
      </c>
      <c r="D262" s="287"/>
      <c r="E262" s="288"/>
      <c r="F262" s="288"/>
      <c r="G262" s="409">
        <f t="shared" si="20"/>
        <v>0</v>
      </c>
      <c r="H262" s="287"/>
      <c r="I262" s="288"/>
      <c r="J262" s="288"/>
      <c r="K262" s="289">
        <f t="shared" si="19"/>
        <v>0</v>
      </c>
      <c r="L262" s="92"/>
      <c r="M262" s="92"/>
      <c r="N262" s="92"/>
    </row>
    <row r="263" spans="1:14" ht="13.5" customHeight="1" hidden="1" thickBot="1">
      <c r="A263" s="21"/>
      <c r="B263" s="21">
        <v>2273</v>
      </c>
      <c r="C263" s="24" t="s">
        <v>31</v>
      </c>
      <c r="D263" s="287"/>
      <c r="E263" s="288"/>
      <c r="F263" s="288"/>
      <c r="G263" s="409">
        <f t="shared" si="20"/>
        <v>0</v>
      </c>
      <c r="H263" s="287"/>
      <c r="I263" s="288"/>
      <c r="J263" s="288"/>
      <c r="K263" s="289">
        <f t="shared" si="19"/>
        <v>0</v>
      </c>
      <c r="L263" s="92"/>
      <c r="M263" s="92"/>
      <c r="N263" s="92"/>
    </row>
    <row r="264" spans="1:14" ht="13.5" customHeight="1" hidden="1" thickBot="1">
      <c r="A264" s="21"/>
      <c r="B264" s="21">
        <v>2274</v>
      </c>
      <c r="C264" s="24" t="s">
        <v>32</v>
      </c>
      <c r="D264" s="287"/>
      <c r="E264" s="288"/>
      <c r="F264" s="288"/>
      <c r="G264" s="409">
        <f t="shared" si="20"/>
        <v>0</v>
      </c>
      <c r="H264" s="287"/>
      <c r="I264" s="288"/>
      <c r="J264" s="288"/>
      <c r="K264" s="289">
        <f t="shared" si="19"/>
        <v>0</v>
      </c>
      <c r="L264" s="92"/>
      <c r="M264" s="92"/>
      <c r="N264" s="92"/>
    </row>
    <row r="265" spans="1:14" ht="13.5" customHeight="1" hidden="1" thickBot="1">
      <c r="A265" s="21"/>
      <c r="B265" s="21">
        <v>2275</v>
      </c>
      <c r="C265" s="24" t="s">
        <v>33</v>
      </c>
      <c r="D265" s="287"/>
      <c r="E265" s="288"/>
      <c r="F265" s="288"/>
      <c r="G265" s="409">
        <f t="shared" si="20"/>
        <v>0</v>
      </c>
      <c r="H265" s="287"/>
      <c r="I265" s="288"/>
      <c r="J265" s="288"/>
      <c r="K265" s="289">
        <f t="shared" si="19"/>
        <v>0</v>
      </c>
      <c r="L265" s="92"/>
      <c r="M265" s="92"/>
      <c r="N265" s="92"/>
    </row>
    <row r="266" spans="1:14" ht="23.25" customHeight="1" hidden="1" thickBot="1">
      <c r="A266" s="21"/>
      <c r="B266" s="21">
        <v>2280</v>
      </c>
      <c r="C266" s="24" t="s">
        <v>34</v>
      </c>
      <c r="D266" s="287">
        <f>SUM(D267:D268)</f>
        <v>0</v>
      </c>
      <c r="E266" s="288">
        <f>SUM(E267:E268)</f>
        <v>0</v>
      </c>
      <c r="F266" s="288">
        <f>SUM(F267:F268)</f>
        <v>0</v>
      </c>
      <c r="G266" s="409">
        <f t="shared" si="20"/>
        <v>0</v>
      </c>
      <c r="H266" s="287">
        <f>SUM(H267:H268)</f>
        <v>0</v>
      </c>
      <c r="I266" s="288">
        <f>SUM(I267:I268)</f>
        <v>0</v>
      </c>
      <c r="J266" s="288">
        <f>SUM(J267:J268)</f>
        <v>0</v>
      </c>
      <c r="K266" s="289">
        <f t="shared" si="19"/>
        <v>0</v>
      </c>
      <c r="L266" s="92"/>
      <c r="M266" s="92"/>
      <c r="N266" s="92"/>
    </row>
    <row r="267" spans="1:14" ht="102" customHeight="1" hidden="1" thickBot="1">
      <c r="A267" s="21"/>
      <c r="B267" s="21">
        <v>2281</v>
      </c>
      <c r="C267" s="24" t="s">
        <v>35</v>
      </c>
      <c r="D267" s="287"/>
      <c r="E267" s="288"/>
      <c r="F267" s="288"/>
      <c r="G267" s="409">
        <f t="shared" si="20"/>
        <v>0</v>
      </c>
      <c r="H267" s="287"/>
      <c r="I267" s="288"/>
      <c r="J267" s="288"/>
      <c r="K267" s="289">
        <f t="shared" si="19"/>
        <v>0</v>
      </c>
      <c r="L267" s="92"/>
      <c r="M267" s="92"/>
      <c r="N267" s="92"/>
    </row>
    <row r="268" spans="1:14" ht="24.75" customHeight="1" hidden="1" thickBot="1">
      <c r="A268" s="21"/>
      <c r="B268" s="21">
        <v>2282</v>
      </c>
      <c r="C268" s="24" t="s">
        <v>36</v>
      </c>
      <c r="D268" s="287"/>
      <c r="E268" s="288"/>
      <c r="F268" s="288"/>
      <c r="G268" s="409">
        <f t="shared" si="20"/>
        <v>0</v>
      </c>
      <c r="H268" s="287"/>
      <c r="I268" s="288"/>
      <c r="J268" s="288"/>
      <c r="K268" s="289">
        <f t="shared" si="19"/>
        <v>0</v>
      </c>
      <c r="L268" s="92"/>
      <c r="M268" s="92"/>
      <c r="N268" s="92"/>
    </row>
    <row r="269" spans="1:14" ht="27" customHeight="1" hidden="1" thickBot="1">
      <c r="A269" s="21"/>
      <c r="B269" s="21">
        <v>2600</v>
      </c>
      <c r="C269" s="25" t="s">
        <v>37</v>
      </c>
      <c r="D269" s="287">
        <f>SUM(D270:D271)</f>
        <v>0</v>
      </c>
      <c r="E269" s="287">
        <f>SUM(E270:E271)</f>
        <v>0</v>
      </c>
      <c r="F269" s="287">
        <f>SUM(F270:F271)</f>
        <v>0</v>
      </c>
      <c r="G269" s="409">
        <f t="shared" si="20"/>
        <v>0</v>
      </c>
      <c r="H269" s="287">
        <f>SUM(H270:H271)</f>
        <v>0</v>
      </c>
      <c r="I269" s="287">
        <f>SUM(I270:I271)</f>
        <v>0</v>
      </c>
      <c r="J269" s="287">
        <f>SUM(J270:J271)</f>
        <v>0</v>
      </c>
      <c r="K269" s="289">
        <f t="shared" si="19"/>
        <v>0</v>
      </c>
      <c r="L269" s="92"/>
      <c r="M269" s="92"/>
      <c r="N269" s="92"/>
    </row>
    <row r="270" spans="1:14" ht="68.25" customHeight="1" hidden="1" thickBot="1">
      <c r="A270" s="21"/>
      <c r="B270" s="21">
        <v>2610</v>
      </c>
      <c r="C270" s="25" t="s">
        <v>38</v>
      </c>
      <c r="D270" s="287"/>
      <c r="E270" s="288"/>
      <c r="F270" s="288"/>
      <c r="G270" s="409">
        <f t="shared" si="20"/>
        <v>0</v>
      </c>
      <c r="H270" s="287"/>
      <c r="I270" s="288"/>
      <c r="J270" s="288"/>
      <c r="K270" s="289">
        <f t="shared" si="19"/>
        <v>0</v>
      </c>
      <c r="L270" s="92"/>
      <c r="M270" s="92"/>
      <c r="N270" s="92"/>
    </row>
    <row r="271" spans="1:14" ht="57" customHeight="1" hidden="1" thickBot="1">
      <c r="A271" s="21"/>
      <c r="B271" s="21">
        <v>2620</v>
      </c>
      <c r="C271" s="25" t="s">
        <v>39</v>
      </c>
      <c r="D271" s="287"/>
      <c r="E271" s="288"/>
      <c r="F271" s="288"/>
      <c r="G271" s="409">
        <f t="shared" si="20"/>
        <v>0</v>
      </c>
      <c r="H271" s="287"/>
      <c r="I271" s="288"/>
      <c r="J271" s="288"/>
      <c r="K271" s="289">
        <f t="shared" si="19"/>
        <v>0</v>
      </c>
      <c r="L271" s="92"/>
      <c r="M271" s="92"/>
      <c r="N271" s="92"/>
    </row>
    <row r="272" spans="1:14" ht="13.5" hidden="1" thickBot="1">
      <c r="A272" s="21"/>
      <c r="B272" s="21">
        <v>2700</v>
      </c>
      <c r="C272" s="25" t="s">
        <v>40</v>
      </c>
      <c r="D272" s="287">
        <f>SUM(D273:D275)</f>
        <v>0</v>
      </c>
      <c r="E272" s="288">
        <f>SUM(E273:E275)</f>
        <v>0</v>
      </c>
      <c r="F272" s="288">
        <f>SUM(F273:F275)</f>
        <v>0</v>
      </c>
      <c r="G272" s="409">
        <f t="shared" si="20"/>
        <v>0</v>
      </c>
      <c r="H272" s="287">
        <f>SUM(H273:H275)</f>
        <v>0</v>
      </c>
      <c r="I272" s="288">
        <f>SUM(I273:I275)</f>
        <v>0</v>
      </c>
      <c r="J272" s="288">
        <f>SUM(J273:J275)</f>
        <v>0</v>
      </c>
      <c r="K272" s="289">
        <f t="shared" si="19"/>
        <v>0</v>
      </c>
      <c r="L272" s="92"/>
      <c r="M272" s="92"/>
      <c r="N272" s="92"/>
    </row>
    <row r="273" spans="1:14" ht="13.5" hidden="1" thickBot="1">
      <c r="A273" s="21"/>
      <c r="B273" s="21">
        <v>2710</v>
      </c>
      <c r="C273" s="25" t="s">
        <v>41</v>
      </c>
      <c r="D273" s="287"/>
      <c r="E273" s="288"/>
      <c r="F273" s="288"/>
      <c r="G273" s="409">
        <f t="shared" si="20"/>
        <v>0</v>
      </c>
      <c r="H273" s="287"/>
      <c r="I273" s="288"/>
      <c r="J273" s="288"/>
      <c r="K273" s="289">
        <f t="shared" si="19"/>
        <v>0</v>
      </c>
      <c r="L273" s="92"/>
      <c r="M273" s="92"/>
      <c r="N273" s="92"/>
    </row>
    <row r="274" spans="1:14" ht="13.5" customHeight="1" hidden="1" thickBot="1">
      <c r="A274" s="21"/>
      <c r="B274" s="21">
        <v>2720</v>
      </c>
      <c r="C274" s="25" t="s">
        <v>42</v>
      </c>
      <c r="D274" s="287"/>
      <c r="E274" s="288"/>
      <c r="F274" s="288"/>
      <c r="G274" s="409">
        <f t="shared" si="20"/>
        <v>0</v>
      </c>
      <c r="H274" s="287"/>
      <c r="I274" s="288"/>
      <c r="J274" s="288"/>
      <c r="K274" s="289">
        <f t="shared" si="19"/>
        <v>0</v>
      </c>
      <c r="L274" s="92"/>
      <c r="M274" s="92"/>
      <c r="N274" s="92"/>
    </row>
    <row r="275" spans="1:14" ht="13.5" customHeight="1" hidden="1" thickBot="1">
      <c r="A275" s="21"/>
      <c r="B275" s="21">
        <v>2730</v>
      </c>
      <c r="C275" s="25" t="s">
        <v>43</v>
      </c>
      <c r="D275" s="287"/>
      <c r="E275" s="288"/>
      <c r="F275" s="288"/>
      <c r="G275" s="409">
        <f t="shared" si="20"/>
        <v>0</v>
      </c>
      <c r="H275" s="287"/>
      <c r="I275" s="288"/>
      <c r="J275" s="288"/>
      <c r="K275" s="289">
        <f t="shared" si="19"/>
        <v>0</v>
      </c>
      <c r="L275" s="92"/>
      <c r="M275" s="92"/>
      <c r="N275" s="92"/>
    </row>
    <row r="276" spans="1:14" ht="13.5" customHeight="1" hidden="1" thickBot="1">
      <c r="A276" s="21"/>
      <c r="B276" s="21">
        <v>2800</v>
      </c>
      <c r="C276" s="25" t="s">
        <v>44</v>
      </c>
      <c r="D276" s="287"/>
      <c r="E276" s="288"/>
      <c r="F276" s="288"/>
      <c r="G276" s="409">
        <f t="shared" si="20"/>
        <v>0</v>
      </c>
      <c r="H276" s="287"/>
      <c r="I276" s="288"/>
      <c r="J276" s="288"/>
      <c r="K276" s="289">
        <f t="shared" si="19"/>
        <v>0</v>
      </c>
      <c r="L276" s="92"/>
      <c r="M276" s="92"/>
      <c r="N276" s="92"/>
    </row>
    <row r="277" spans="1:14" ht="13.5" hidden="1" thickBot="1">
      <c r="A277" s="21"/>
      <c r="B277" s="21">
        <v>2900</v>
      </c>
      <c r="C277" s="25" t="s">
        <v>45</v>
      </c>
      <c r="D277" s="287"/>
      <c r="E277" s="288"/>
      <c r="F277" s="288"/>
      <c r="G277" s="409">
        <f t="shared" si="20"/>
        <v>0</v>
      </c>
      <c r="H277" s="287"/>
      <c r="I277" s="288"/>
      <c r="J277" s="288"/>
      <c r="K277" s="289">
        <f t="shared" si="19"/>
        <v>0</v>
      </c>
      <c r="L277" s="92"/>
      <c r="M277" s="92"/>
      <c r="N277" s="92"/>
    </row>
    <row r="278" spans="1:14" ht="13.5" hidden="1" thickBot="1">
      <c r="A278" s="21"/>
      <c r="B278" s="21">
        <v>3000</v>
      </c>
      <c r="C278" s="24" t="s">
        <v>46</v>
      </c>
      <c r="D278" s="287">
        <f>D279+D291</f>
        <v>0</v>
      </c>
      <c r="E278" s="288">
        <f>E279+E291</f>
        <v>0</v>
      </c>
      <c r="F278" s="288">
        <f>F279+F291</f>
        <v>0</v>
      </c>
      <c r="G278" s="409">
        <f t="shared" si="20"/>
        <v>0</v>
      </c>
      <c r="H278" s="287">
        <f>H279+H291</f>
        <v>0</v>
      </c>
      <c r="I278" s="288">
        <f>I279+I291</f>
        <v>0</v>
      </c>
      <c r="J278" s="288">
        <f>J279+J291</f>
        <v>0</v>
      </c>
      <c r="K278" s="289">
        <f t="shared" si="19"/>
        <v>0</v>
      </c>
      <c r="L278" s="92"/>
      <c r="M278" s="92"/>
      <c r="N278" s="92"/>
    </row>
    <row r="279" spans="1:14" ht="13.5" hidden="1" thickBot="1">
      <c r="A279" s="21"/>
      <c r="B279" s="21">
        <v>3100</v>
      </c>
      <c r="C279" s="24" t="s">
        <v>47</v>
      </c>
      <c r="D279" s="287">
        <f>D280+D281+D284+D287</f>
        <v>0</v>
      </c>
      <c r="E279" s="288">
        <f>E280+E281+E284+E287</f>
        <v>0</v>
      </c>
      <c r="F279" s="288">
        <f>F280+F281+F284+F287</f>
        <v>0</v>
      </c>
      <c r="G279" s="409">
        <f t="shared" si="20"/>
        <v>0</v>
      </c>
      <c r="H279" s="287">
        <f>H280+H281+H284+H287</f>
        <v>0</v>
      </c>
      <c r="I279" s="288">
        <f>I280+I281+I284+I287</f>
        <v>0</v>
      </c>
      <c r="J279" s="288">
        <f>J280+J281+J284+J287</f>
        <v>0</v>
      </c>
      <c r="K279" s="289">
        <f t="shared" si="19"/>
        <v>0</v>
      </c>
      <c r="L279" s="92"/>
      <c r="M279" s="92"/>
      <c r="N279" s="92"/>
    </row>
    <row r="280" spans="1:14" ht="23.25" hidden="1" thickBot="1">
      <c r="A280" s="21"/>
      <c r="B280" s="21">
        <v>3110</v>
      </c>
      <c r="C280" s="24" t="s">
        <v>48</v>
      </c>
      <c r="D280" s="287"/>
      <c r="E280" s="288"/>
      <c r="F280" s="288"/>
      <c r="G280" s="409">
        <f t="shared" si="20"/>
        <v>0</v>
      </c>
      <c r="H280" s="287"/>
      <c r="I280" s="288"/>
      <c r="J280" s="288"/>
      <c r="K280" s="289">
        <f t="shared" si="19"/>
        <v>0</v>
      </c>
      <c r="L280" s="92"/>
      <c r="M280" s="92"/>
      <c r="N280" s="92"/>
    </row>
    <row r="281" spans="1:14" ht="13.5" customHeight="1" hidden="1" thickBot="1">
      <c r="A281" s="21"/>
      <c r="B281" s="21">
        <v>3120</v>
      </c>
      <c r="C281" s="24" t="s">
        <v>49</v>
      </c>
      <c r="D281" s="287">
        <f>SUM(D282:D283)</f>
        <v>0</v>
      </c>
      <c r="E281" s="288">
        <f>SUM(E282:E283)</f>
        <v>0</v>
      </c>
      <c r="F281" s="288">
        <f>SUM(F282:F283)</f>
        <v>0</v>
      </c>
      <c r="G281" s="409">
        <f t="shared" si="20"/>
        <v>0</v>
      </c>
      <c r="H281" s="287">
        <f>SUM(H282:H283)</f>
        <v>0</v>
      </c>
      <c r="I281" s="288">
        <f>SUM(I282:I283)</f>
        <v>0</v>
      </c>
      <c r="J281" s="288">
        <f>SUM(J282:J283)</f>
        <v>0</v>
      </c>
      <c r="K281" s="289">
        <f t="shared" si="19"/>
        <v>0</v>
      </c>
      <c r="L281" s="92"/>
      <c r="M281" s="92"/>
      <c r="N281" s="92"/>
    </row>
    <row r="282" spans="1:14" ht="13.5" customHeight="1" hidden="1" thickBot="1">
      <c r="A282" s="21"/>
      <c r="B282" s="21">
        <v>3121</v>
      </c>
      <c r="C282" s="24" t="s">
        <v>50</v>
      </c>
      <c r="D282" s="287"/>
      <c r="E282" s="288"/>
      <c r="F282" s="288"/>
      <c r="G282" s="409">
        <f t="shared" si="20"/>
        <v>0</v>
      </c>
      <c r="H282" s="287"/>
      <c r="I282" s="288"/>
      <c r="J282" s="288"/>
      <c r="K282" s="289">
        <f t="shared" si="19"/>
        <v>0</v>
      </c>
      <c r="L282" s="92"/>
      <c r="M282" s="92"/>
      <c r="N282" s="92"/>
    </row>
    <row r="283" spans="1:14" ht="23.25" customHeight="1" hidden="1" thickBot="1">
      <c r="A283" s="21"/>
      <c r="B283" s="21">
        <v>3122</v>
      </c>
      <c r="C283" s="24" t="s">
        <v>51</v>
      </c>
      <c r="D283" s="287"/>
      <c r="E283" s="288"/>
      <c r="F283" s="288"/>
      <c r="G283" s="409">
        <f t="shared" si="20"/>
        <v>0</v>
      </c>
      <c r="H283" s="287"/>
      <c r="I283" s="288"/>
      <c r="J283" s="288"/>
      <c r="K283" s="289">
        <f t="shared" si="19"/>
        <v>0</v>
      </c>
      <c r="L283" s="92"/>
      <c r="M283" s="92"/>
      <c r="N283" s="92"/>
    </row>
    <row r="284" spans="1:14" ht="13.5" hidden="1" thickBot="1">
      <c r="A284" s="21"/>
      <c r="B284" s="21">
        <v>3130</v>
      </c>
      <c r="C284" s="24" t="s">
        <v>52</v>
      </c>
      <c r="D284" s="287">
        <f>SUM(D285:D286)</f>
        <v>0</v>
      </c>
      <c r="E284" s="288">
        <f>SUM(E285:E286)</f>
        <v>0</v>
      </c>
      <c r="F284" s="288">
        <f>SUM(F285:F286)</f>
        <v>0</v>
      </c>
      <c r="G284" s="409">
        <f t="shared" si="20"/>
        <v>0</v>
      </c>
      <c r="H284" s="287">
        <f>SUM(H285:H286)</f>
        <v>0</v>
      </c>
      <c r="I284" s="288">
        <f>SUM(I285:I286)</f>
        <v>0</v>
      </c>
      <c r="J284" s="288">
        <f>SUM(J285:J286)</f>
        <v>0</v>
      </c>
      <c r="K284" s="289">
        <f t="shared" si="19"/>
        <v>0</v>
      </c>
      <c r="L284" s="92"/>
      <c r="M284" s="92"/>
      <c r="N284" s="92"/>
    </row>
    <row r="285" spans="1:14" ht="23.25" customHeight="1" hidden="1" thickBot="1">
      <c r="A285" s="21"/>
      <c r="B285" s="21">
        <v>3131</v>
      </c>
      <c r="C285" s="24" t="s">
        <v>53</v>
      </c>
      <c r="D285" s="287"/>
      <c r="E285" s="288"/>
      <c r="F285" s="288"/>
      <c r="G285" s="409">
        <f t="shared" si="20"/>
        <v>0</v>
      </c>
      <c r="H285" s="287"/>
      <c r="I285" s="288"/>
      <c r="J285" s="288"/>
      <c r="K285" s="289">
        <f t="shared" si="19"/>
        <v>0</v>
      </c>
      <c r="L285" s="92"/>
      <c r="M285" s="92"/>
      <c r="N285" s="92"/>
    </row>
    <row r="286" spans="1:14" ht="12" customHeight="1" hidden="1" thickBot="1">
      <c r="A286" s="21"/>
      <c r="B286" s="21">
        <v>3132</v>
      </c>
      <c r="C286" s="24" t="s">
        <v>54</v>
      </c>
      <c r="D286" s="287"/>
      <c r="E286" s="288"/>
      <c r="F286" s="288"/>
      <c r="G286" s="409">
        <f t="shared" si="20"/>
        <v>0</v>
      </c>
      <c r="H286" s="287"/>
      <c r="I286" s="288"/>
      <c r="J286" s="288"/>
      <c r="K286" s="289">
        <f t="shared" si="19"/>
        <v>0</v>
      </c>
      <c r="L286" s="92"/>
      <c r="M286" s="92"/>
      <c r="N286" s="92"/>
    </row>
    <row r="287" spans="1:14" ht="13.5" customHeight="1" hidden="1" thickBot="1">
      <c r="A287" s="21"/>
      <c r="B287" s="21">
        <v>3140</v>
      </c>
      <c r="C287" s="24" t="s">
        <v>55</v>
      </c>
      <c r="D287" s="287">
        <f>SUM(D288:D290)</f>
        <v>0</v>
      </c>
      <c r="E287" s="288">
        <f>SUM(E288:E290)</f>
        <v>0</v>
      </c>
      <c r="F287" s="288">
        <f>SUM(F288:F290)</f>
        <v>0</v>
      </c>
      <c r="G287" s="409">
        <f t="shared" si="20"/>
        <v>0</v>
      </c>
      <c r="H287" s="287">
        <f>SUM(H288:H290)</f>
        <v>0</v>
      </c>
      <c r="I287" s="288">
        <f>SUM(I288:I290)</f>
        <v>0</v>
      </c>
      <c r="J287" s="288">
        <f>SUM(J288:J290)</f>
        <v>0</v>
      </c>
      <c r="K287" s="289">
        <f t="shared" si="19"/>
        <v>0</v>
      </c>
      <c r="L287" s="92"/>
      <c r="M287" s="92"/>
      <c r="N287" s="92"/>
    </row>
    <row r="288" spans="1:14" ht="57" customHeight="1" hidden="1" thickBot="1">
      <c r="A288" s="21"/>
      <c r="B288" s="21">
        <v>3141</v>
      </c>
      <c r="C288" s="24" t="s">
        <v>56</v>
      </c>
      <c r="D288" s="287"/>
      <c r="E288" s="288"/>
      <c r="F288" s="288"/>
      <c r="G288" s="409">
        <f t="shared" si="20"/>
        <v>0</v>
      </c>
      <c r="H288" s="287"/>
      <c r="I288" s="288"/>
      <c r="J288" s="288"/>
      <c r="K288" s="289">
        <f t="shared" si="19"/>
        <v>0</v>
      </c>
      <c r="L288" s="92"/>
      <c r="M288" s="92"/>
      <c r="N288" s="92"/>
    </row>
    <row r="289" spans="1:14" ht="13.5" customHeight="1" hidden="1" thickBot="1">
      <c r="A289" s="21"/>
      <c r="B289" s="21">
        <v>3142</v>
      </c>
      <c r="C289" s="24" t="s">
        <v>57</v>
      </c>
      <c r="D289" s="287"/>
      <c r="E289" s="288"/>
      <c r="F289" s="288"/>
      <c r="G289" s="409">
        <f t="shared" si="20"/>
        <v>0</v>
      </c>
      <c r="H289" s="287"/>
      <c r="I289" s="288"/>
      <c r="J289" s="288"/>
      <c r="K289" s="289">
        <f t="shared" si="19"/>
        <v>0</v>
      </c>
      <c r="L289" s="92"/>
      <c r="M289" s="92"/>
      <c r="N289" s="92"/>
    </row>
    <row r="290" spans="1:14" ht="23.25" customHeight="1" hidden="1" thickBot="1">
      <c r="A290" s="21"/>
      <c r="B290" s="21">
        <v>3143</v>
      </c>
      <c r="C290" s="24" t="s">
        <v>58</v>
      </c>
      <c r="D290" s="287"/>
      <c r="E290" s="288"/>
      <c r="F290" s="288"/>
      <c r="G290" s="409">
        <f t="shared" si="20"/>
        <v>0</v>
      </c>
      <c r="H290" s="287"/>
      <c r="I290" s="288"/>
      <c r="J290" s="288"/>
      <c r="K290" s="289">
        <f t="shared" si="19"/>
        <v>0</v>
      </c>
      <c r="L290" s="92"/>
      <c r="M290" s="92"/>
      <c r="N290" s="92"/>
    </row>
    <row r="291" spans="1:14" ht="13.5" customHeight="1" hidden="1" thickBot="1">
      <c r="A291" s="21"/>
      <c r="B291" s="21">
        <v>3200</v>
      </c>
      <c r="C291" s="24" t="s">
        <v>59</v>
      </c>
      <c r="D291" s="287">
        <f>SUM(D292:D294)</f>
        <v>0</v>
      </c>
      <c r="E291" s="288">
        <f>SUM(E292:E294)</f>
        <v>0</v>
      </c>
      <c r="F291" s="288">
        <f>SUM(F292:F294)</f>
        <v>0</v>
      </c>
      <c r="G291" s="409">
        <f t="shared" si="20"/>
        <v>0</v>
      </c>
      <c r="H291" s="287">
        <f>SUM(H292:H294)</f>
        <v>0</v>
      </c>
      <c r="I291" s="288">
        <f>SUM(I292:I294)</f>
        <v>0</v>
      </c>
      <c r="J291" s="288">
        <f>SUM(J292:J294)</f>
        <v>0</v>
      </c>
      <c r="K291" s="289">
        <f t="shared" si="19"/>
        <v>0</v>
      </c>
      <c r="L291" s="92"/>
      <c r="M291" s="92"/>
      <c r="N291" s="92"/>
    </row>
    <row r="292" spans="1:14" ht="23.25" customHeight="1" hidden="1" thickBot="1">
      <c r="A292" s="21"/>
      <c r="B292" s="21">
        <v>3210</v>
      </c>
      <c r="C292" s="24" t="s">
        <v>60</v>
      </c>
      <c r="D292" s="287"/>
      <c r="E292" s="288"/>
      <c r="F292" s="288"/>
      <c r="G292" s="409">
        <f t="shared" si="20"/>
        <v>0</v>
      </c>
      <c r="H292" s="287"/>
      <c r="I292" s="288"/>
      <c r="J292" s="288"/>
      <c r="K292" s="289">
        <f t="shared" si="19"/>
        <v>0</v>
      </c>
      <c r="L292" s="92"/>
      <c r="M292" s="92"/>
      <c r="N292" s="92"/>
    </row>
    <row r="293" spans="1:14" ht="23.25" hidden="1" thickBot="1">
      <c r="A293" s="21"/>
      <c r="B293" s="21">
        <v>3220</v>
      </c>
      <c r="C293" s="24" t="s">
        <v>61</v>
      </c>
      <c r="D293" s="287"/>
      <c r="E293" s="288"/>
      <c r="F293" s="288"/>
      <c r="G293" s="409">
        <f t="shared" si="20"/>
        <v>0</v>
      </c>
      <c r="H293" s="287"/>
      <c r="I293" s="288"/>
      <c r="J293" s="288"/>
      <c r="K293" s="289">
        <f t="shared" si="19"/>
        <v>0</v>
      </c>
      <c r="L293" s="92"/>
      <c r="M293" s="92"/>
      <c r="N293" s="92"/>
    </row>
    <row r="294" spans="1:14" ht="13.5" hidden="1" thickBot="1">
      <c r="A294" s="21"/>
      <c r="B294" s="411">
        <v>3240</v>
      </c>
      <c r="C294" s="408" t="s">
        <v>62</v>
      </c>
      <c r="D294" s="287"/>
      <c r="E294" s="288"/>
      <c r="F294" s="288"/>
      <c r="G294" s="409">
        <f t="shared" si="20"/>
        <v>0</v>
      </c>
      <c r="H294" s="287"/>
      <c r="I294" s="288"/>
      <c r="J294" s="288"/>
      <c r="K294" s="289">
        <f t="shared" si="19"/>
        <v>0</v>
      </c>
      <c r="L294" s="105"/>
      <c r="M294" s="105"/>
      <c r="N294" s="105"/>
    </row>
    <row r="295" spans="1:14" ht="13.5" thickBot="1">
      <c r="A295" s="410"/>
      <c r="B295" s="413"/>
      <c r="C295" s="414"/>
      <c r="D295" s="287"/>
      <c r="E295" s="288"/>
      <c r="F295" s="288"/>
      <c r="G295" s="409"/>
      <c r="H295" s="287"/>
      <c r="I295" s="288"/>
      <c r="J295" s="288"/>
      <c r="K295" s="289"/>
      <c r="L295" s="105"/>
      <c r="M295" s="105"/>
      <c r="N295" s="105"/>
    </row>
    <row r="296" spans="1:14" ht="15" thickBot="1">
      <c r="A296" s="401"/>
      <c r="B296" s="402"/>
      <c r="C296" s="412" t="str">
        <f>C171</f>
        <v>Підпрограма  2</v>
      </c>
      <c r="D296" s="404">
        <f aca="true" t="shared" si="21" ref="D296:K296">D297+D328</f>
        <v>0</v>
      </c>
      <c r="E296" s="404">
        <f t="shared" si="21"/>
        <v>0</v>
      </c>
      <c r="F296" s="404">
        <f t="shared" si="21"/>
        <v>0</v>
      </c>
      <c r="G296" s="424">
        <f t="shared" si="21"/>
        <v>0</v>
      </c>
      <c r="H296" s="404">
        <f t="shared" si="21"/>
        <v>0</v>
      </c>
      <c r="I296" s="404">
        <f t="shared" si="21"/>
        <v>0</v>
      </c>
      <c r="J296" s="404">
        <f t="shared" si="21"/>
        <v>0</v>
      </c>
      <c r="K296" s="426">
        <f t="shared" si="21"/>
        <v>0</v>
      </c>
      <c r="L296" s="105"/>
      <c r="M296" s="105"/>
      <c r="N296" s="105"/>
    </row>
    <row r="297" spans="1:14" ht="13.5" hidden="1" thickBot="1">
      <c r="A297" s="21"/>
      <c r="B297" s="21">
        <v>2000</v>
      </c>
      <c r="C297" s="24" t="s">
        <v>15</v>
      </c>
      <c r="D297" s="287">
        <f>D298+D303+D319+D322+D326+D327</f>
        <v>0</v>
      </c>
      <c r="E297" s="288">
        <f>E298+E303+E319+E322+E326+E327</f>
        <v>0</v>
      </c>
      <c r="F297" s="288">
        <f>F298+F303+F319+F322+F326+F327</f>
        <v>0</v>
      </c>
      <c r="G297" s="409">
        <f>D297+E297</f>
        <v>0</v>
      </c>
      <c r="H297" s="287">
        <f>H298+H303+H319+H322+H326+H327</f>
        <v>0</v>
      </c>
      <c r="I297" s="288">
        <f>I298+I303+I319+I322+I326+I327</f>
        <v>0</v>
      </c>
      <c r="J297" s="288">
        <f>J298+J303+J319+J322+J326+J327</f>
        <v>0</v>
      </c>
      <c r="K297" s="289">
        <f aca="true" t="shared" si="22" ref="K297:K344">H297+I297</f>
        <v>0</v>
      </c>
      <c r="L297" s="105"/>
      <c r="M297" s="105"/>
      <c r="N297" s="105"/>
    </row>
    <row r="298" spans="1:14" ht="13.5" hidden="1" thickBot="1">
      <c r="A298" s="21"/>
      <c r="B298" s="21">
        <v>2100</v>
      </c>
      <c r="C298" s="24" t="s">
        <v>16</v>
      </c>
      <c r="D298" s="287">
        <f>D299+D302</f>
        <v>0</v>
      </c>
      <c r="E298" s="288">
        <f>E299+E302</f>
        <v>0</v>
      </c>
      <c r="F298" s="288">
        <f>F299+F302</f>
        <v>0</v>
      </c>
      <c r="G298" s="409">
        <f aca="true" t="shared" si="23" ref="G298:G344">D298+E298</f>
        <v>0</v>
      </c>
      <c r="H298" s="287">
        <f>H299+H302</f>
        <v>0</v>
      </c>
      <c r="I298" s="288">
        <f>I299+I302</f>
        <v>0</v>
      </c>
      <c r="J298" s="288">
        <f>J299+J302</f>
        <v>0</v>
      </c>
      <c r="K298" s="289">
        <f t="shared" si="22"/>
        <v>0</v>
      </c>
      <c r="L298" s="105"/>
      <c r="M298" s="105"/>
      <c r="N298" s="105"/>
    </row>
    <row r="299" spans="1:14" ht="13.5" hidden="1" thickBot="1">
      <c r="A299" s="21"/>
      <c r="B299" s="21">
        <v>2110</v>
      </c>
      <c r="C299" s="24" t="s">
        <v>17</v>
      </c>
      <c r="D299" s="287">
        <f>SUM(D300:D301)</f>
        <v>0</v>
      </c>
      <c r="E299" s="288">
        <f>SUM(E300:E301)</f>
        <v>0</v>
      </c>
      <c r="F299" s="288">
        <f>SUM(F300:F301)</f>
        <v>0</v>
      </c>
      <c r="G299" s="409">
        <f t="shared" si="23"/>
        <v>0</v>
      </c>
      <c r="H299" s="287">
        <f>SUM(H300:H301)</f>
        <v>0</v>
      </c>
      <c r="I299" s="288">
        <f>SUM(I300:I301)</f>
        <v>0</v>
      </c>
      <c r="J299" s="288">
        <f>SUM(J300:J301)</f>
        <v>0</v>
      </c>
      <c r="K299" s="289">
        <f t="shared" si="22"/>
        <v>0</v>
      </c>
      <c r="L299" s="105"/>
      <c r="M299" s="105"/>
      <c r="N299" s="105"/>
    </row>
    <row r="300" spans="1:14" ht="13.5" hidden="1" thickBot="1">
      <c r="A300" s="21"/>
      <c r="B300" s="21">
        <v>2111</v>
      </c>
      <c r="C300" s="24" t="s">
        <v>18</v>
      </c>
      <c r="D300" s="287"/>
      <c r="E300" s="288"/>
      <c r="F300" s="288"/>
      <c r="G300" s="409">
        <f t="shared" si="23"/>
        <v>0</v>
      </c>
      <c r="H300" s="287"/>
      <c r="I300" s="288"/>
      <c r="J300" s="288"/>
      <c r="K300" s="289">
        <f t="shared" si="22"/>
        <v>0</v>
      </c>
      <c r="L300" s="105"/>
      <c r="M300" s="105"/>
      <c r="N300" s="105"/>
    </row>
    <row r="301" spans="1:14" ht="13.5" hidden="1" thickBot="1">
      <c r="A301" s="21"/>
      <c r="B301" s="21">
        <v>2112</v>
      </c>
      <c r="C301" s="24" t="s">
        <v>19</v>
      </c>
      <c r="D301" s="287"/>
      <c r="E301" s="288"/>
      <c r="F301" s="288"/>
      <c r="G301" s="409">
        <f t="shared" si="23"/>
        <v>0</v>
      </c>
      <c r="H301" s="287"/>
      <c r="I301" s="288"/>
      <c r="J301" s="288"/>
      <c r="K301" s="289">
        <f t="shared" si="22"/>
        <v>0</v>
      </c>
      <c r="L301" s="105"/>
      <c r="M301" s="105"/>
      <c r="N301" s="105"/>
    </row>
    <row r="302" spans="1:14" ht="13.5" hidden="1" thickBot="1">
      <c r="A302" s="21"/>
      <c r="B302" s="21">
        <v>2120</v>
      </c>
      <c r="C302" s="24" t="s">
        <v>20</v>
      </c>
      <c r="D302" s="287"/>
      <c r="E302" s="288"/>
      <c r="F302" s="288"/>
      <c r="G302" s="409">
        <f t="shared" si="23"/>
        <v>0</v>
      </c>
      <c r="H302" s="287"/>
      <c r="I302" s="288"/>
      <c r="J302" s="288"/>
      <c r="K302" s="289">
        <f t="shared" si="22"/>
        <v>0</v>
      </c>
      <c r="L302" s="105"/>
      <c r="M302" s="105"/>
      <c r="N302" s="105"/>
    </row>
    <row r="303" spans="1:14" ht="13.5" hidden="1" thickBot="1">
      <c r="A303" s="21"/>
      <c r="B303" s="21">
        <v>2200</v>
      </c>
      <c r="C303" s="24" t="s">
        <v>21</v>
      </c>
      <c r="D303" s="287">
        <f>SUM(D304:D310)+D316</f>
        <v>0</v>
      </c>
      <c r="E303" s="288">
        <f>SUM(E304:E310)+E316</f>
        <v>0</v>
      </c>
      <c r="F303" s="288">
        <f>SUM(F304:F310)+F316</f>
        <v>0</v>
      </c>
      <c r="G303" s="409">
        <f t="shared" si="23"/>
        <v>0</v>
      </c>
      <c r="H303" s="287">
        <f>SUM(H304:H310)+H316</f>
        <v>0</v>
      </c>
      <c r="I303" s="288">
        <f>SUM(I304:I310)+I316</f>
        <v>0</v>
      </c>
      <c r="J303" s="288">
        <f>SUM(J304:J310)+J316</f>
        <v>0</v>
      </c>
      <c r="K303" s="289">
        <f t="shared" si="22"/>
        <v>0</v>
      </c>
      <c r="L303" s="105"/>
      <c r="M303" s="105"/>
      <c r="N303" s="105"/>
    </row>
    <row r="304" spans="1:14" ht="13.5" hidden="1" thickBot="1">
      <c r="A304" s="21"/>
      <c r="B304" s="21">
        <v>2210</v>
      </c>
      <c r="C304" s="24" t="s">
        <v>22</v>
      </c>
      <c r="D304" s="287"/>
      <c r="E304" s="288"/>
      <c r="F304" s="288"/>
      <c r="G304" s="409">
        <f t="shared" si="23"/>
        <v>0</v>
      </c>
      <c r="H304" s="287"/>
      <c r="I304" s="288"/>
      <c r="J304" s="288"/>
      <c r="K304" s="289">
        <f t="shared" si="22"/>
        <v>0</v>
      </c>
      <c r="L304" s="105"/>
      <c r="M304" s="105"/>
      <c r="N304" s="105"/>
    </row>
    <row r="305" spans="1:14" ht="13.5" hidden="1" thickBot="1">
      <c r="A305" s="21"/>
      <c r="B305" s="21">
        <v>2220</v>
      </c>
      <c r="C305" s="24" t="s">
        <v>23</v>
      </c>
      <c r="D305" s="287"/>
      <c r="E305" s="288"/>
      <c r="F305" s="288"/>
      <c r="G305" s="409">
        <f t="shared" si="23"/>
        <v>0</v>
      </c>
      <c r="H305" s="287"/>
      <c r="I305" s="288"/>
      <c r="J305" s="288"/>
      <c r="K305" s="289">
        <f t="shared" si="22"/>
        <v>0</v>
      </c>
      <c r="L305" s="105"/>
      <c r="M305" s="105"/>
      <c r="N305" s="105"/>
    </row>
    <row r="306" spans="1:14" ht="13.5" hidden="1" thickBot="1">
      <c r="A306" s="21"/>
      <c r="B306" s="21">
        <v>2230</v>
      </c>
      <c r="C306" s="24" t="s">
        <v>24</v>
      </c>
      <c r="D306" s="287"/>
      <c r="E306" s="288"/>
      <c r="F306" s="288"/>
      <c r="G306" s="409">
        <f t="shared" si="23"/>
        <v>0</v>
      </c>
      <c r="H306" s="287"/>
      <c r="I306" s="288"/>
      <c r="J306" s="288"/>
      <c r="K306" s="289">
        <f t="shared" si="22"/>
        <v>0</v>
      </c>
      <c r="L306" s="105"/>
      <c r="M306" s="105"/>
      <c r="N306" s="105"/>
    </row>
    <row r="307" spans="1:14" ht="13.5" hidden="1" thickBot="1">
      <c r="A307" s="21"/>
      <c r="B307" s="21">
        <v>2240</v>
      </c>
      <c r="C307" s="24" t="s">
        <v>25</v>
      </c>
      <c r="D307" s="287"/>
      <c r="E307" s="288"/>
      <c r="F307" s="288"/>
      <c r="G307" s="409">
        <f t="shared" si="23"/>
        <v>0</v>
      </c>
      <c r="H307" s="287"/>
      <c r="I307" s="288"/>
      <c r="J307" s="288"/>
      <c r="K307" s="289">
        <f t="shared" si="22"/>
        <v>0</v>
      </c>
      <c r="L307" s="105"/>
      <c r="M307" s="105"/>
      <c r="N307" s="105"/>
    </row>
    <row r="308" spans="1:14" ht="13.5" hidden="1" thickBot="1">
      <c r="A308" s="21"/>
      <c r="B308" s="21">
        <v>2250</v>
      </c>
      <c r="C308" s="25" t="s">
        <v>26</v>
      </c>
      <c r="D308" s="287"/>
      <c r="E308" s="288"/>
      <c r="F308" s="288"/>
      <c r="G308" s="409">
        <f t="shared" si="23"/>
        <v>0</v>
      </c>
      <c r="H308" s="287"/>
      <c r="I308" s="288"/>
      <c r="J308" s="288"/>
      <c r="K308" s="289">
        <f t="shared" si="22"/>
        <v>0</v>
      </c>
      <c r="L308" s="105"/>
      <c r="M308" s="105"/>
      <c r="N308" s="105"/>
    </row>
    <row r="309" spans="1:14" ht="13.5" hidden="1" thickBot="1">
      <c r="A309" s="21"/>
      <c r="B309" s="21">
        <v>2260</v>
      </c>
      <c r="C309" s="25" t="s">
        <v>27</v>
      </c>
      <c r="D309" s="287"/>
      <c r="E309" s="288"/>
      <c r="F309" s="288"/>
      <c r="G309" s="409">
        <f t="shared" si="23"/>
        <v>0</v>
      </c>
      <c r="H309" s="287"/>
      <c r="I309" s="288"/>
      <c r="J309" s="288"/>
      <c r="K309" s="289">
        <f t="shared" si="22"/>
        <v>0</v>
      </c>
      <c r="L309" s="105"/>
      <c r="M309" s="105"/>
      <c r="N309" s="105"/>
    </row>
    <row r="310" spans="1:14" ht="13.5" hidden="1" thickBot="1">
      <c r="A310" s="21"/>
      <c r="B310" s="21">
        <v>2270</v>
      </c>
      <c r="C310" s="24" t="s">
        <v>28</v>
      </c>
      <c r="D310" s="287">
        <f>SUM(D311:D315)</f>
        <v>0</v>
      </c>
      <c r="E310" s="288">
        <f>SUM(E311:E315)</f>
        <v>0</v>
      </c>
      <c r="F310" s="288">
        <f>SUM(F311:F315)</f>
        <v>0</v>
      </c>
      <c r="G310" s="409">
        <f t="shared" si="23"/>
        <v>0</v>
      </c>
      <c r="H310" s="287">
        <f>SUM(H311:H315)</f>
        <v>0</v>
      </c>
      <c r="I310" s="288">
        <f>SUM(I311:I315)</f>
        <v>0</v>
      </c>
      <c r="J310" s="288">
        <f>SUM(J311:J315)</f>
        <v>0</v>
      </c>
      <c r="K310" s="289">
        <f t="shared" si="22"/>
        <v>0</v>
      </c>
      <c r="L310" s="105"/>
      <c r="M310" s="105"/>
      <c r="N310" s="105"/>
    </row>
    <row r="311" spans="1:14" ht="13.5" hidden="1" thickBot="1">
      <c r="A311" s="21"/>
      <c r="B311" s="21">
        <v>2271</v>
      </c>
      <c r="C311" s="24" t="s">
        <v>29</v>
      </c>
      <c r="D311" s="287"/>
      <c r="E311" s="288"/>
      <c r="F311" s="288"/>
      <c r="G311" s="409">
        <f t="shared" si="23"/>
        <v>0</v>
      </c>
      <c r="H311" s="287"/>
      <c r="I311" s="288"/>
      <c r="J311" s="288"/>
      <c r="K311" s="289">
        <f t="shared" si="22"/>
        <v>0</v>
      </c>
      <c r="L311" s="105"/>
      <c r="M311" s="105"/>
      <c r="N311" s="105"/>
    </row>
    <row r="312" spans="1:14" ht="13.5" hidden="1" thickBot="1">
      <c r="A312" s="21"/>
      <c r="B312" s="21">
        <v>2272</v>
      </c>
      <c r="C312" s="24" t="s">
        <v>30</v>
      </c>
      <c r="D312" s="287"/>
      <c r="E312" s="288"/>
      <c r="F312" s="288"/>
      <c r="G312" s="409">
        <f t="shared" si="23"/>
        <v>0</v>
      </c>
      <c r="H312" s="287"/>
      <c r="I312" s="288"/>
      <c r="J312" s="288"/>
      <c r="K312" s="289">
        <f t="shared" si="22"/>
        <v>0</v>
      </c>
      <c r="L312" s="105"/>
      <c r="M312" s="105"/>
      <c r="N312" s="105"/>
    </row>
    <row r="313" spans="1:14" ht="13.5" hidden="1" thickBot="1">
      <c r="A313" s="21"/>
      <c r="B313" s="21">
        <v>2273</v>
      </c>
      <c r="C313" s="24" t="s">
        <v>31</v>
      </c>
      <c r="D313" s="287"/>
      <c r="E313" s="288"/>
      <c r="F313" s="288"/>
      <c r="G313" s="409">
        <f t="shared" si="23"/>
        <v>0</v>
      </c>
      <c r="H313" s="287"/>
      <c r="I313" s="288"/>
      <c r="J313" s="288"/>
      <c r="K313" s="289">
        <f t="shared" si="22"/>
        <v>0</v>
      </c>
      <c r="L313" s="105"/>
      <c r="M313" s="105"/>
      <c r="N313" s="105"/>
    </row>
    <row r="314" spans="1:14" ht="13.5" hidden="1" thickBot="1">
      <c r="A314" s="21"/>
      <c r="B314" s="21">
        <v>2274</v>
      </c>
      <c r="C314" s="24" t="s">
        <v>32</v>
      </c>
      <c r="D314" s="287"/>
      <c r="E314" s="288"/>
      <c r="F314" s="288"/>
      <c r="G314" s="409">
        <f t="shared" si="23"/>
        <v>0</v>
      </c>
      <c r="H314" s="287"/>
      <c r="I314" s="288"/>
      <c r="J314" s="288"/>
      <c r="K314" s="289">
        <f t="shared" si="22"/>
        <v>0</v>
      </c>
      <c r="L314" s="105"/>
      <c r="M314" s="105"/>
      <c r="N314" s="105"/>
    </row>
    <row r="315" spans="1:14" ht="13.5" hidden="1" thickBot="1">
      <c r="A315" s="21"/>
      <c r="B315" s="21">
        <v>2275</v>
      </c>
      <c r="C315" s="24" t="s">
        <v>33</v>
      </c>
      <c r="D315" s="287"/>
      <c r="E315" s="288"/>
      <c r="F315" s="288"/>
      <c r="G315" s="409">
        <f t="shared" si="23"/>
        <v>0</v>
      </c>
      <c r="H315" s="287"/>
      <c r="I315" s="288"/>
      <c r="J315" s="288"/>
      <c r="K315" s="289">
        <f t="shared" si="22"/>
        <v>0</v>
      </c>
      <c r="L315" s="105"/>
      <c r="M315" s="105"/>
      <c r="N315" s="105"/>
    </row>
    <row r="316" spans="1:14" ht="23.25" hidden="1" thickBot="1">
      <c r="A316" s="21"/>
      <c r="B316" s="21">
        <v>2280</v>
      </c>
      <c r="C316" s="24" t="s">
        <v>34</v>
      </c>
      <c r="D316" s="287">
        <f>SUM(D317:D318)</f>
        <v>0</v>
      </c>
      <c r="E316" s="288">
        <f>SUM(E317:E318)</f>
        <v>0</v>
      </c>
      <c r="F316" s="288">
        <f>SUM(F317:F318)</f>
        <v>0</v>
      </c>
      <c r="G316" s="409">
        <f t="shared" si="23"/>
        <v>0</v>
      </c>
      <c r="H316" s="287">
        <f>SUM(H317:H318)</f>
        <v>0</v>
      </c>
      <c r="I316" s="288">
        <f>SUM(I317:I318)</f>
        <v>0</v>
      </c>
      <c r="J316" s="288">
        <f>SUM(J317:J318)</f>
        <v>0</v>
      </c>
      <c r="K316" s="289">
        <f t="shared" si="22"/>
        <v>0</v>
      </c>
      <c r="L316" s="105"/>
      <c r="M316" s="105"/>
      <c r="N316" s="105"/>
    </row>
    <row r="317" spans="1:14" ht="23.25" hidden="1" thickBot="1">
      <c r="A317" s="21"/>
      <c r="B317" s="21">
        <v>2281</v>
      </c>
      <c r="C317" s="24" t="s">
        <v>35</v>
      </c>
      <c r="D317" s="287"/>
      <c r="E317" s="288"/>
      <c r="F317" s="288"/>
      <c r="G317" s="409">
        <f t="shared" si="23"/>
        <v>0</v>
      </c>
      <c r="H317" s="287"/>
      <c r="I317" s="288"/>
      <c r="J317" s="288"/>
      <c r="K317" s="289">
        <f t="shared" si="22"/>
        <v>0</v>
      </c>
      <c r="L317" s="105"/>
      <c r="M317" s="105"/>
      <c r="N317" s="105"/>
    </row>
    <row r="318" spans="1:14" ht="25.5" customHeight="1" hidden="1" thickBot="1">
      <c r="A318" s="21"/>
      <c r="B318" s="21">
        <v>2282</v>
      </c>
      <c r="C318" s="24" t="s">
        <v>36</v>
      </c>
      <c r="D318" s="287"/>
      <c r="E318" s="288"/>
      <c r="F318" s="288"/>
      <c r="G318" s="409">
        <f t="shared" si="23"/>
        <v>0</v>
      </c>
      <c r="H318" s="287"/>
      <c r="I318" s="288"/>
      <c r="J318" s="288"/>
      <c r="K318" s="289">
        <f t="shared" si="22"/>
        <v>0</v>
      </c>
      <c r="L318" s="105"/>
      <c r="M318" s="105"/>
      <c r="N318" s="105"/>
    </row>
    <row r="319" spans="1:14" ht="13.5" hidden="1" thickBot="1">
      <c r="A319" s="21"/>
      <c r="B319" s="21">
        <v>2600</v>
      </c>
      <c r="C319" s="25" t="s">
        <v>37</v>
      </c>
      <c r="D319" s="287">
        <f>SUM(D320:D321)</f>
        <v>0</v>
      </c>
      <c r="E319" s="287">
        <f>SUM(E320:E321)</f>
        <v>0</v>
      </c>
      <c r="F319" s="287">
        <f>SUM(F320:F321)</f>
        <v>0</v>
      </c>
      <c r="G319" s="409">
        <f t="shared" si="23"/>
        <v>0</v>
      </c>
      <c r="H319" s="287">
        <f>SUM(H320:H321)</f>
        <v>0</v>
      </c>
      <c r="I319" s="287">
        <f>SUM(I320:I321)</f>
        <v>0</v>
      </c>
      <c r="J319" s="287">
        <f>SUM(J320:J321)</f>
        <v>0</v>
      </c>
      <c r="K319" s="289">
        <f t="shared" si="22"/>
        <v>0</v>
      </c>
      <c r="L319" s="105"/>
      <c r="M319" s="105"/>
      <c r="N319" s="105"/>
    </row>
    <row r="320" spans="1:14" ht="23.25" hidden="1" thickBot="1">
      <c r="A320" s="21"/>
      <c r="B320" s="21">
        <v>2610</v>
      </c>
      <c r="C320" s="25" t="s">
        <v>38</v>
      </c>
      <c r="D320" s="287"/>
      <c r="E320" s="288"/>
      <c r="F320" s="288"/>
      <c r="G320" s="409">
        <f t="shared" si="23"/>
        <v>0</v>
      </c>
      <c r="H320" s="287"/>
      <c r="I320" s="288"/>
      <c r="J320" s="288"/>
      <c r="K320" s="289">
        <f t="shared" si="22"/>
        <v>0</v>
      </c>
      <c r="L320" s="105"/>
      <c r="M320" s="105"/>
      <c r="N320" s="105"/>
    </row>
    <row r="321" spans="1:14" ht="23.25" hidden="1" thickBot="1">
      <c r="A321" s="21"/>
      <c r="B321" s="21">
        <v>2620</v>
      </c>
      <c r="C321" s="25" t="s">
        <v>39</v>
      </c>
      <c r="D321" s="287"/>
      <c r="E321" s="288"/>
      <c r="F321" s="288"/>
      <c r="G321" s="409">
        <f t="shared" si="23"/>
        <v>0</v>
      </c>
      <c r="H321" s="287"/>
      <c r="I321" s="288"/>
      <c r="J321" s="288"/>
      <c r="K321" s="289">
        <f t="shared" si="22"/>
        <v>0</v>
      </c>
      <c r="L321" s="105"/>
      <c r="M321" s="105"/>
      <c r="N321" s="105"/>
    </row>
    <row r="322" spans="1:14" ht="13.5" hidden="1" thickBot="1">
      <c r="A322" s="21"/>
      <c r="B322" s="21">
        <v>2700</v>
      </c>
      <c r="C322" s="25" t="s">
        <v>40</v>
      </c>
      <c r="D322" s="287">
        <f>SUM(D323:D325)</f>
        <v>0</v>
      </c>
      <c r="E322" s="288">
        <f>SUM(E323:E325)</f>
        <v>0</v>
      </c>
      <c r="F322" s="288">
        <f>SUM(F323:F325)</f>
        <v>0</v>
      </c>
      <c r="G322" s="409">
        <f t="shared" si="23"/>
        <v>0</v>
      </c>
      <c r="H322" s="287">
        <f>SUM(H323:H325)</f>
        <v>0</v>
      </c>
      <c r="I322" s="288">
        <f>SUM(I323:I325)</f>
        <v>0</v>
      </c>
      <c r="J322" s="288">
        <f>SUM(J323:J325)</f>
        <v>0</v>
      </c>
      <c r="K322" s="289">
        <f t="shared" si="22"/>
        <v>0</v>
      </c>
      <c r="L322" s="105"/>
      <c r="M322" s="105"/>
      <c r="N322" s="105"/>
    </row>
    <row r="323" spans="1:14" ht="13.5" hidden="1" thickBot="1">
      <c r="A323" s="21"/>
      <c r="B323" s="21">
        <v>2710</v>
      </c>
      <c r="C323" s="25" t="s">
        <v>41</v>
      </c>
      <c r="D323" s="287"/>
      <c r="E323" s="288"/>
      <c r="F323" s="288"/>
      <c r="G323" s="409">
        <f t="shared" si="23"/>
        <v>0</v>
      </c>
      <c r="H323" s="287"/>
      <c r="I323" s="288"/>
      <c r="J323" s="288"/>
      <c r="K323" s="289">
        <f t="shared" si="22"/>
        <v>0</v>
      </c>
      <c r="L323" s="105"/>
      <c r="M323" s="105"/>
      <c r="N323" s="105"/>
    </row>
    <row r="324" spans="1:14" ht="13.5" hidden="1" thickBot="1">
      <c r="A324" s="21"/>
      <c r="B324" s="21">
        <v>2720</v>
      </c>
      <c r="C324" s="25" t="s">
        <v>42</v>
      </c>
      <c r="D324" s="287"/>
      <c r="E324" s="288"/>
      <c r="F324" s="288"/>
      <c r="G324" s="409">
        <f t="shared" si="23"/>
        <v>0</v>
      </c>
      <c r="H324" s="287"/>
      <c r="I324" s="288"/>
      <c r="J324" s="288"/>
      <c r="K324" s="289">
        <f t="shared" si="22"/>
        <v>0</v>
      </c>
      <c r="L324" s="105"/>
      <c r="M324" s="105"/>
      <c r="N324" s="105"/>
    </row>
    <row r="325" spans="1:14" ht="13.5" hidden="1" thickBot="1">
      <c r="A325" s="21"/>
      <c r="B325" s="21">
        <v>2730</v>
      </c>
      <c r="C325" s="25" t="s">
        <v>43</v>
      </c>
      <c r="D325" s="287"/>
      <c r="E325" s="288"/>
      <c r="F325" s="288"/>
      <c r="G325" s="409">
        <f t="shared" si="23"/>
        <v>0</v>
      </c>
      <c r="H325" s="287"/>
      <c r="I325" s="288"/>
      <c r="J325" s="288"/>
      <c r="K325" s="289">
        <f t="shared" si="22"/>
        <v>0</v>
      </c>
      <c r="L325" s="105"/>
      <c r="M325" s="105"/>
      <c r="N325" s="105"/>
    </row>
    <row r="326" spans="1:14" ht="13.5" hidden="1" thickBot="1">
      <c r="A326" s="21"/>
      <c r="B326" s="21">
        <v>2800</v>
      </c>
      <c r="C326" s="25" t="s">
        <v>44</v>
      </c>
      <c r="D326" s="287"/>
      <c r="E326" s="288"/>
      <c r="F326" s="288"/>
      <c r="G326" s="409">
        <f t="shared" si="23"/>
        <v>0</v>
      </c>
      <c r="H326" s="287"/>
      <c r="I326" s="288"/>
      <c r="J326" s="288"/>
      <c r="K326" s="289">
        <f t="shared" si="22"/>
        <v>0</v>
      </c>
      <c r="L326" s="105"/>
      <c r="M326" s="105"/>
      <c r="N326" s="105"/>
    </row>
    <row r="327" spans="1:14" ht="13.5" hidden="1" thickBot="1">
      <c r="A327" s="21"/>
      <c r="B327" s="21">
        <v>2900</v>
      </c>
      <c r="C327" s="25" t="s">
        <v>45</v>
      </c>
      <c r="D327" s="287"/>
      <c r="E327" s="288"/>
      <c r="F327" s="288"/>
      <c r="G327" s="409">
        <f t="shared" si="23"/>
        <v>0</v>
      </c>
      <c r="H327" s="287"/>
      <c r="I327" s="288"/>
      <c r="J327" s="288"/>
      <c r="K327" s="289">
        <f t="shared" si="22"/>
        <v>0</v>
      </c>
      <c r="L327" s="105"/>
      <c r="M327" s="105"/>
      <c r="N327" s="105"/>
    </row>
    <row r="328" spans="1:14" ht="13.5" hidden="1" thickBot="1">
      <c r="A328" s="21"/>
      <c r="B328" s="21">
        <v>3000</v>
      </c>
      <c r="C328" s="24" t="s">
        <v>46</v>
      </c>
      <c r="D328" s="287">
        <f>D329+D341</f>
        <v>0</v>
      </c>
      <c r="E328" s="288">
        <f>E329+E341</f>
        <v>0</v>
      </c>
      <c r="F328" s="288">
        <f>F329+F341</f>
        <v>0</v>
      </c>
      <c r="G328" s="409">
        <f t="shared" si="23"/>
        <v>0</v>
      </c>
      <c r="H328" s="287">
        <f>H329+H341</f>
        <v>0</v>
      </c>
      <c r="I328" s="288">
        <f>I329+I341</f>
        <v>0</v>
      </c>
      <c r="J328" s="288">
        <f>J329+J341</f>
        <v>0</v>
      </c>
      <c r="K328" s="289">
        <f t="shared" si="22"/>
        <v>0</v>
      </c>
      <c r="L328" s="105"/>
      <c r="M328" s="105"/>
      <c r="N328" s="105"/>
    </row>
    <row r="329" spans="1:14" ht="13.5" hidden="1" thickBot="1">
      <c r="A329" s="21"/>
      <c r="B329" s="21">
        <v>3100</v>
      </c>
      <c r="C329" s="24" t="s">
        <v>47</v>
      </c>
      <c r="D329" s="287">
        <f>D330+D331+D334+D337</f>
        <v>0</v>
      </c>
      <c r="E329" s="288">
        <f>E330+E331+E334+E337</f>
        <v>0</v>
      </c>
      <c r="F329" s="288">
        <f>F330+F331+F334+F337</f>
        <v>0</v>
      </c>
      <c r="G329" s="409">
        <f t="shared" si="23"/>
        <v>0</v>
      </c>
      <c r="H329" s="287">
        <f>H330+H331+H334+H337</f>
        <v>0</v>
      </c>
      <c r="I329" s="288">
        <f>I330+I331+I334+I337</f>
        <v>0</v>
      </c>
      <c r="J329" s="288">
        <f>J330+J331+J334+J337</f>
        <v>0</v>
      </c>
      <c r="K329" s="289">
        <f t="shared" si="22"/>
        <v>0</v>
      </c>
      <c r="L329" s="105"/>
      <c r="M329" s="105"/>
      <c r="N329" s="105"/>
    </row>
    <row r="330" spans="1:14" ht="23.25" hidden="1" thickBot="1">
      <c r="A330" s="21"/>
      <c r="B330" s="21">
        <v>3110</v>
      </c>
      <c r="C330" s="24" t="s">
        <v>48</v>
      </c>
      <c r="D330" s="287"/>
      <c r="E330" s="288"/>
      <c r="F330" s="288"/>
      <c r="G330" s="409">
        <f t="shared" si="23"/>
        <v>0</v>
      </c>
      <c r="H330" s="287"/>
      <c r="I330" s="288"/>
      <c r="J330" s="288"/>
      <c r="K330" s="289">
        <f t="shared" si="22"/>
        <v>0</v>
      </c>
      <c r="L330" s="105"/>
      <c r="M330" s="105"/>
      <c r="N330" s="105"/>
    </row>
    <row r="331" spans="1:14" ht="13.5" hidden="1" thickBot="1">
      <c r="A331" s="21"/>
      <c r="B331" s="21">
        <v>3120</v>
      </c>
      <c r="C331" s="24" t="s">
        <v>49</v>
      </c>
      <c r="D331" s="287">
        <f>SUM(D332:D333)</f>
        <v>0</v>
      </c>
      <c r="E331" s="288">
        <f>SUM(E332:E333)</f>
        <v>0</v>
      </c>
      <c r="F331" s="288">
        <f>SUM(F332:F333)</f>
        <v>0</v>
      </c>
      <c r="G331" s="409">
        <f t="shared" si="23"/>
        <v>0</v>
      </c>
      <c r="H331" s="287">
        <f>SUM(H332:H333)</f>
        <v>0</v>
      </c>
      <c r="I331" s="288">
        <f>SUM(I332:I333)</f>
        <v>0</v>
      </c>
      <c r="J331" s="288">
        <f>SUM(J332:J333)</f>
        <v>0</v>
      </c>
      <c r="K331" s="289">
        <f t="shared" si="22"/>
        <v>0</v>
      </c>
      <c r="L331" s="105"/>
      <c r="M331" s="105"/>
      <c r="N331" s="105"/>
    </row>
    <row r="332" spans="1:14" ht="15.75" customHeight="1" hidden="1" thickBot="1">
      <c r="A332" s="21"/>
      <c r="B332" s="21">
        <v>3121</v>
      </c>
      <c r="C332" s="24" t="s">
        <v>50</v>
      </c>
      <c r="D332" s="287"/>
      <c r="E332" s="288"/>
      <c r="F332" s="288"/>
      <c r="G332" s="409">
        <f t="shared" si="23"/>
        <v>0</v>
      </c>
      <c r="H332" s="287"/>
      <c r="I332" s="288"/>
      <c r="J332" s="288"/>
      <c r="K332" s="289">
        <f t="shared" si="22"/>
        <v>0</v>
      </c>
      <c r="L332" s="105"/>
      <c r="M332" s="105"/>
      <c r="N332" s="105"/>
    </row>
    <row r="333" spans="1:14" ht="17.25" customHeight="1" hidden="1" thickBot="1">
      <c r="A333" s="21"/>
      <c r="B333" s="21">
        <v>3122</v>
      </c>
      <c r="C333" s="24" t="s">
        <v>51</v>
      </c>
      <c r="D333" s="287"/>
      <c r="E333" s="288"/>
      <c r="F333" s="288"/>
      <c r="G333" s="409">
        <f t="shared" si="23"/>
        <v>0</v>
      </c>
      <c r="H333" s="287"/>
      <c r="I333" s="288"/>
      <c r="J333" s="288"/>
      <c r="K333" s="289">
        <f t="shared" si="22"/>
        <v>0</v>
      </c>
      <c r="L333" s="105"/>
      <c r="M333" s="105"/>
      <c r="N333" s="105"/>
    </row>
    <row r="334" spans="1:14" ht="13.5" hidden="1" thickBot="1">
      <c r="A334" s="21"/>
      <c r="B334" s="21">
        <v>3130</v>
      </c>
      <c r="C334" s="24" t="s">
        <v>52</v>
      </c>
      <c r="D334" s="287">
        <f>SUM(D335:D336)</f>
        <v>0</v>
      </c>
      <c r="E334" s="288">
        <f>SUM(E335:E336)</f>
        <v>0</v>
      </c>
      <c r="F334" s="288">
        <f>SUM(F335:F336)</f>
        <v>0</v>
      </c>
      <c r="G334" s="409">
        <f t="shared" si="23"/>
        <v>0</v>
      </c>
      <c r="H334" s="287">
        <f>SUM(H335:H336)</f>
        <v>0</v>
      </c>
      <c r="I334" s="288">
        <f>SUM(I335:I336)</f>
        <v>0</v>
      </c>
      <c r="J334" s="288">
        <f>SUM(J335:J336)</f>
        <v>0</v>
      </c>
      <c r="K334" s="289">
        <f t="shared" si="22"/>
        <v>0</v>
      </c>
      <c r="L334" s="105"/>
      <c r="M334" s="105"/>
      <c r="N334" s="105"/>
    </row>
    <row r="335" spans="1:14" ht="14.25" customHeight="1" hidden="1" thickBot="1">
      <c r="A335" s="21"/>
      <c r="B335" s="21">
        <v>3131</v>
      </c>
      <c r="C335" s="24" t="s">
        <v>53</v>
      </c>
      <c r="D335" s="287"/>
      <c r="E335" s="288"/>
      <c r="F335" s="288"/>
      <c r="G335" s="409">
        <f t="shared" si="23"/>
        <v>0</v>
      </c>
      <c r="H335" s="287"/>
      <c r="I335" s="288"/>
      <c r="J335" s="288"/>
      <c r="K335" s="289">
        <f t="shared" si="22"/>
        <v>0</v>
      </c>
      <c r="L335" s="105"/>
      <c r="M335" s="105"/>
      <c r="N335" s="105"/>
    </row>
    <row r="336" spans="1:14" ht="13.5" hidden="1" thickBot="1">
      <c r="A336" s="21"/>
      <c r="B336" s="21">
        <v>3132</v>
      </c>
      <c r="C336" s="24" t="s">
        <v>54</v>
      </c>
      <c r="D336" s="287"/>
      <c r="E336" s="288"/>
      <c r="F336" s="288"/>
      <c r="G336" s="409">
        <f t="shared" si="23"/>
        <v>0</v>
      </c>
      <c r="H336" s="287"/>
      <c r="I336" s="288"/>
      <c r="J336" s="288"/>
      <c r="K336" s="289">
        <f t="shared" si="22"/>
        <v>0</v>
      </c>
      <c r="L336" s="105"/>
      <c r="M336" s="105"/>
      <c r="N336" s="105"/>
    </row>
    <row r="337" spans="1:14" ht="13.5" hidden="1" thickBot="1">
      <c r="A337" s="21"/>
      <c r="B337" s="21">
        <v>3140</v>
      </c>
      <c r="C337" s="24" t="s">
        <v>55</v>
      </c>
      <c r="D337" s="287">
        <f>SUM(D338:D340)</f>
        <v>0</v>
      </c>
      <c r="E337" s="288">
        <f>SUM(E338:E340)</f>
        <v>0</v>
      </c>
      <c r="F337" s="288">
        <f>SUM(F338:F340)</f>
        <v>0</v>
      </c>
      <c r="G337" s="409">
        <f t="shared" si="23"/>
        <v>0</v>
      </c>
      <c r="H337" s="287">
        <f>SUM(H338:H340)</f>
        <v>0</v>
      </c>
      <c r="I337" s="288">
        <f>SUM(I338:I340)</f>
        <v>0</v>
      </c>
      <c r="J337" s="288">
        <f>SUM(J338:J340)</f>
        <v>0</v>
      </c>
      <c r="K337" s="289">
        <f t="shared" si="22"/>
        <v>0</v>
      </c>
      <c r="L337" s="105"/>
      <c r="M337" s="105"/>
      <c r="N337" s="105"/>
    </row>
    <row r="338" spans="1:14" ht="13.5" hidden="1" thickBot="1">
      <c r="A338" s="21"/>
      <c r="B338" s="21">
        <v>3141</v>
      </c>
      <c r="C338" s="24" t="s">
        <v>56</v>
      </c>
      <c r="D338" s="287"/>
      <c r="E338" s="288"/>
      <c r="F338" s="288"/>
      <c r="G338" s="409">
        <f t="shared" si="23"/>
        <v>0</v>
      </c>
      <c r="H338" s="287"/>
      <c r="I338" s="288"/>
      <c r="J338" s="288"/>
      <c r="K338" s="289">
        <f t="shared" si="22"/>
        <v>0</v>
      </c>
      <c r="L338" s="105"/>
      <c r="M338" s="105"/>
      <c r="N338" s="105"/>
    </row>
    <row r="339" spans="1:14" ht="13.5" hidden="1" thickBot="1">
      <c r="A339" s="21"/>
      <c r="B339" s="21">
        <v>3142</v>
      </c>
      <c r="C339" s="24" t="s">
        <v>57</v>
      </c>
      <c r="D339" s="287"/>
      <c r="E339" s="288"/>
      <c r="F339" s="288"/>
      <c r="G339" s="409">
        <f t="shared" si="23"/>
        <v>0</v>
      </c>
      <c r="H339" s="287"/>
      <c r="I339" s="288"/>
      <c r="J339" s="288"/>
      <c r="K339" s="289">
        <f t="shared" si="22"/>
        <v>0</v>
      </c>
      <c r="L339" s="105"/>
      <c r="M339" s="105"/>
      <c r="N339" s="105"/>
    </row>
    <row r="340" spans="1:14" ht="23.25" hidden="1" thickBot="1">
      <c r="A340" s="21"/>
      <c r="B340" s="21">
        <v>3143</v>
      </c>
      <c r="C340" s="24" t="s">
        <v>58</v>
      </c>
      <c r="D340" s="287"/>
      <c r="E340" s="288"/>
      <c r="F340" s="288"/>
      <c r="G340" s="409">
        <f t="shared" si="23"/>
        <v>0</v>
      </c>
      <c r="H340" s="287"/>
      <c r="I340" s="288"/>
      <c r="J340" s="288"/>
      <c r="K340" s="289">
        <f t="shared" si="22"/>
        <v>0</v>
      </c>
      <c r="L340" s="105"/>
      <c r="M340" s="105"/>
      <c r="N340" s="105"/>
    </row>
    <row r="341" spans="1:14" ht="13.5" hidden="1" thickBot="1">
      <c r="A341" s="21"/>
      <c r="B341" s="21">
        <v>3200</v>
      </c>
      <c r="C341" s="24" t="s">
        <v>59</v>
      </c>
      <c r="D341" s="287">
        <f>SUM(D342:D344)</f>
        <v>0</v>
      </c>
      <c r="E341" s="288">
        <f>SUM(E342:E344)</f>
        <v>0</v>
      </c>
      <c r="F341" s="288">
        <f>SUM(F342:F344)</f>
        <v>0</v>
      </c>
      <c r="G341" s="409">
        <f t="shared" si="23"/>
        <v>0</v>
      </c>
      <c r="H341" s="287">
        <f>SUM(H342:H344)</f>
        <v>0</v>
      </c>
      <c r="I341" s="288">
        <f>SUM(I342:I344)</f>
        <v>0</v>
      </c>
      <c r="J341" s="288">
        <f>SUM(J342:J344)</f>
        <v>0</v>
      </c>
      <c r="K341" s="289">
        <f t="shared" si="22"/>
        <v>0</v>
      </c>
      <c r="L341" s="105"/>
      <c r="M341" s="105"/>
      <c r="N341" s="105"/>
    </row>
    <row r="342" spans="1:14" ht="23.25" hidden="1" thickBot="1">
      <c r="A342" s="21"/>
      <c r="B342" s="21">
        <v>3210</v>
      </c>
      <c r="C342" s="24" t="s">
        <v>60</v>
      </c>
      <c r="D342" s="287"/>
      <c r="E342" s="288"/>
      <c r="F342" s="288"/>
      <c r="G342" s="409">
        <f t="shared" si="23"/>
        <v>0</v>
      </c>
      <c r="H342" s="287"/>
      <c r="I342" s="288"/>
      <c r="J342" s="288"/>
      <c r="K342" s="289">
        <f t="shared" si="22"/>
        <v>0</v>
      </c>
      <c r="L342" s="105"/>
      <c r="M342" s="105"/>
      <c r="N342" s="105"/>
    </row>
    <row r="343" spans="1:14" ht="23.25" hidden="1" thickBot="1">
      <c r="A343" s="21"/>
      <c r="B343" s="21">
        <v>3220</v>
      </c>
      <c r="C343" s="24" t="s">
        <v>61</v>
      </c>
      <c r="D343" s="287"/>
      <c r="E343" s="288"/>
      <c r="F343" s="288"/>
      <c r="G343" s="409">
        <f t="shared" si="23"/>
        <v>0</v>
      </c>
      <c r="H343" s="287"/>
      <c r="I343" s="288"/>
      <c r="J343" s="288"/>
      <c r="K343" s="289">
        <f t="shared" si="22"/>
        <v>0</v>
      </c>
      <c r="L343" s="105"/>
      <c r="M343" s="105"/>
      <c r="N343" s="105"/>
    </row>
    <row r="344" spans="1:14" ht="13.5" hidden="1" thickBot="1">
      <c r="A344" s="21"/>
      <c r="B344" s="21">
        <v>3240</v>
      </c>
      <c r="C344" s="24" t="s">
        <v>62</v>
      </c>
      <c r="D344" s="287"/>
      <c r="E344" s="288"/>
      <c r="F344" s="288"/>
      <c r="G344" s="409">
        <f t="shared" si="23"/>
        <v>0</v>
      </c>
      <c r="H344" s="287"/>
      <c r="I344" s="288"/>
      <c r="J344" s="288"/>
      <c r="K344" s="289">
        <f t="shared" si="22"/>
        <v>0</v>
      </c>
      <c r="L344" s="105"/>
      <c r="M344" s="105"/>
      <c r="N344" s="105"/>
    </row>
    <row r="345" spans="1:14" ht="13.5" thickBot="1">
      <c r="A345" s="21"/>
      <c r="B345" s="399"/>
      <c r="C345" s="24"/>
      <c r="D345" s="287"/>
      <c r="E345" s="288"/>
      <c r="F345" s="288"/>
      <c r="G345" s="409"/>
      <c r="H345" s="287"/>
      <c r="I345" s="288"/>
      <c r="J345" s="288"/>
      <c r="K345" s="289"/>
      <c r="L345" s="105"/>
      <c r="M345" s="105"/>
      <c r="N345" s="105"/>
    </row>
    <row r="346" spans="1:14" ht="13.5" thickBot="1">
      <c r="A346" s="26"/>
      <c r="B346" s="27" t="s">
        <v>63</v>
      </c>
      <c r="C346" s="291" t="e">
        <f>C278+C247</f>
        <v>#VALUE!</v>
      </c>
      <c r="D346" s="291">
        <f>D296+D246</f>
        <v>0</v>
      </c>
      <c r="E346" s="291">
        <f aca="true" t="shared" si="24" ref="E346:K346">E296+E246</f>
        <v>0</v>
      </c>
      <c r="F346" s="291">
        <f t="shared" si="24"/>
        <v>0</v>
      </c>
      <c r="G346" s="425">
        <f t="shared" si="24"/>
        <v>0</v>
      </c>
      <c r="H346" s="427">
        <f t="shared" si="24"/>
        <v>0</v>
      </c>
      <c r="I346" s="427">
        <f t="shared" si="24"/>
        <v>0</v>
      </c>
      <c r="J346" s="427">
        <f t="shared" si="24"/>
        <v>0</v>
      </c>
      <c r="K346" s="428">
        <f t="shared" si="24"/>
        <v>0</v>
      </c>
      <c r="L346" s="105"/>
      <c r="M346" s="105"/>
      <c r="N346" s="105"/>
    </row>
    <row r="347" ht="12.75">
      <c r="G347" s="28"/>
    </row>
    <row r="348" ht="33" customHeight="1" hidden="1"/>
    <row r="349" spans="1:14" ht="15.75" hidden="1">
      <c r="A349" s="790" t="s">
        <v>115</v>
      </c>
      <c r="B349" s="790"/>
      <c r="C349" s="790"/>
      <c r="D349" s="790"/>
      <c r="E349" s="790"/>
      <c r="F349" s="790"/>
      <c r="G349" s="790"/>
      <c r="H349" s="790"/>
      <c r="I349" s="790"/>
      <c r="J349" s="790"/>
      <c r="K349" s="790"/>
      <c r="L349" s="790"/>
      <c r="M349" s="790"/>
      <c r="N349" s="790"/>
    </row>
    <row r="350" ht="12.75" hidden="1"/>
    <row r="351" spans="1:10" ht="22.5" customHeight="1" hidden="1">
      <c r="A351" s="747" t="s">
        <v>113</v>
      </c>
      <c r="B351" s="640" t="s">
        <v>105</v>
      </c>
      <c r="C351" s="633" t="str">
        <f>Лист1!$A$12</f>
        <v>20__ рік
(прогноз)</v>
      </c>
      <c r="D351" s="634"/>
      <c r="E351" s="634"/>
      <c r="F351" s="635"/>
      <c r="G351" s="633" t="str">
        <f>Лист1!$A$13</f>
        <v>20__ рік
(прогноз)</v>
      </c>
      <c r="H351" s="634"/>
      <c r="I351" s="634"/>
      <c r="J351" s="635"/>
    </row>
    <row r="352" spans="1:10" ht="8.25" customHeight="1" hidden="1" thickBot="1">
      <c r="A352" s="786"/>
      <c r="B352" s="641"/>
      <c r="C352" s="636"/>
      <c r="D352" s="637"/>
      <c r="E352" s="637"/>
      <c r="F352" s="638"/>
      <c r="G352" s="636"/>
      <c r="H352" s="637"/>
      <c r="I352" s="637"/>
      <c r="J352" s="638"/>
    </row>
    <row r="353" spans="1:10" ht="15" customHeight="1" hidden="1">
      <c r="A353" s="786"/>
      <c r="B353" s="641"/>
      <c r="C353" s="542" t="s">
        <v>79</v>
      </c>
      <c r="D353" s="542" t="s">
        <v>80</v>
      </c>
      <c r="E353" s="735" t="s">
        <v>106</v>
      </c>
      <c r="F353" s="542" t="s">
        <v>107</v>
      </c>
      <c r="G353" s="542" t="s">
        <v>79</v>
      </c>
      <c r="H353" s="542" t="s">
        <v>80</v>
      </c>
      <c r="I353" s="735" t="s">
        <v>106</v>
      </c>
      <c r="J353" s="542" t="s">
        <v>108</v>
      </c>
    </row>
    <row r="354" spans="1:10" ht="15" customHeight="1" hidden="1">
      <c r="A354" s="786"/>
      <c r="B354" s="641"/>
      <c r="C354" s="543"/>
      <c r="D354" s="543"/>
      <c r="E354" s="736"/>
      <c r="F354" s="543"/>
      <c r="G354" s="543"/>
      <c r="H354" s="543"/>
      <c r="I354" s="736"/>
      <c r="J354" s="543"/>
    </row>
    <row r="355" spans="1:10" ht="15" customHeight="1" hidden="1" thickBot="1">
      <c r="A355" s="787"/>
      <c r="B355" s="642"/>
      <c r="C355" s="544"/>
      <c r="D355" s="544"/>
      <c r="E355" s="737"/>
      <c r="F355" s="544"/>
      <c r="G355" s="544"/>
      <c r="H355" s="544"/>
      <c r="I355" s="737"/>
      <c r="J355" s="544"/>
    </row>
    <row r="356" spans="1:10" ht="15" customHeight="1" hidden="1" thickBot="1">
      <c r="A356" s="99">
        <v>1</v>
      </c>
      <c r="B356" s="99">
        <v>2</v>
      </c>
      <c r="C356" s="99">
        <v>3</v>
      </c>
      <c r="D356" s="61">
        <v>4</v>
      </c>
      <c r="E356" s="87">
        <v>5</v>
      </c>
      <c r="F356" s="87">
        <v>6</v>
      </c>
      <c r="G356" s="99">
        <v>7</v>
      </c>
      <c r="H356" s="61">
        <v>8</v>
      </c>
      <c r="I356" s="87">
        <v>9</v>
      </c>
      <c r="J356" s="87">
        <v>10</v>
      </c>
    </row>
    <row r="357" spans="1:10" ht="15" customHeight="1" hidden="1" thickBot="1">
      <c r="A357" s="99"/>
      <c r="B357" s="99" t="s">
        <v>114</v>
      </c>
      <c r="C357" s="99"/>
      <c r="D357" s="61"/>
      <c r="E357" s="87"/>
      <c r="F357" s="87"/>
      <c r="G357" s="99"/>
      <c r="H357" s="61"/>
      <c r="I357" s="87"/>
      <c r="J357" s="87"/>
    </row>
    <row r="358" spans="1:10" ht="15" customHeight="1" hidden="1" thickBot="1">
      <c r="A358" s="99">
        <v>4122</v>
      </c>
      <c r="B358" s="106" t="s">
        <v>100</v>
      </c>
      <c r="C358" s="99"/>
      <c r="D358" s="61"/>
      <c r="E358" s="87"/>
      <c r="F358" s="87"/>
      <c r="G358" s="99"/>
      <c r="H358" s="61"/>
      <c r="I358" s="87"/>
      <c r="J358" s="87"/>
    </row>
    <row r="359" spans="1:10" ht="53.25" hidden="1" thickBot="1">
      <c r="A359" s="99">
        <v>4123</v>
      </c>
      <c r="B359" s="106" t="s">
        <v>101</v>
      </c>
      <c r="C359" s="99"/>
      <c r="D359" s="61"/>
      <c r="E359" s="87"/>
      <c r="F359" s="87"/>
      <c r="G359" s="99"/>
      <c r="H359" s="61"/>
      <c r="I359" s="87"/>
      <c r="J359" s="87"/>
    </row>
    <row r="360" spans="1:10" ht="14.25" customHeight="1" hidden="1" thickBot="1">
      <c r="A360" s="99"/>
      <c r="B360" s="99" t="s">
        <v>63</v>
      </c>
      <c r="C360" s="99"/>
      <c r="D360" s="61"/>
      <c r="E360" s="87"/>
      <c r="F360" s="87"/>
      <c r="G360" s="99"/>
      <c r="H360" s="61"/>
      <c r="I360" s="87"/>
      <c r="J360" s="87"/>
    </row>
    <row r="362" spans="1:14" ht="23.25" customHeight="1">
      <c r="A362" s="563" t="s">
        <v>308</v>
      </c>
      <c r="B362" s="563"/>
      <c r="C362" s="563"/>
      <c r="D362" s="563"/>
      <c r="E362" s="563"/>
      <c r="F362" s="563"/>
      <c r="G362" s="563"/>
      <c r="H362" s="563"/>
      <c r="I362" s="563"/>
      <c r="J362" s="563"/>
      <c r="K362" s="563"/>
      <c r="L362" s="563"/>
      <c r="M362" s="563"/>
      <c r="N362" s="563"/>
    </row>
    <row r="363" spans="1:14" ht="17.25" customHeight="1">
      <c r="A363" s="563" t="str">
        <f>CONCATENATE("7.1. Видатки у розрізі підпрограм та завдань у ",Лист1!B9," - ",Лист1!B11," роках")</f>
        <v>7.1. Видатки у розрізі підпрограм та завдань у 20__ - 20__ роках</v>
      </c>
      <c r="B363" s="563"/>
      <c r="C363" s="563"/>
      <c r="D363" s="563"/>
      <c r="E363" s="563"/>
      <c r="F363" s="563"/>
      <c r="G363" s="563"/>
      <c r="H363" s="563"/>
      <c r="I363" s="563"/>
      <c r="J363" s="563"/>
      <c r="K363" s="563"/>
      <c r="L363" s="563"/>
      <c r="M363" s="563"/>
      <c r="N363" s="563"/>
    </row>
    <row r="364" spans="1:15" ht="16.5" thickBot="1">
      <c r="A364" s="332"/>
      <c r="B364" s="332"/>
      <c r="C364" s="332"/>
      <c r="D364" s="332"/>
      <c r="E364" s="332"/>
      <c r="F364" s="332"/>
      <c r="G364" s="332"/>
      <c r="H364" s="332"/>
      <c r="I364" s="332"/>
      <c r="J364" s="332"/>
      <c r="K364" s="332"/>
      <c r="L364" s="332"/>
      <c r="M364" s="332"/>
      <c r="N364" s="332"/>
      <c r="O364" s="10" t="s">
        <v>317</v>
      </c>
    </row>
    <row r="365" spans="1:15" ht="28.5" customHeight="1" thickBot="1">
      <c r="A365" s="646" t="s">
        <v>13</v>
      </c>
      <c r="B365" s="617" t="s">
        <v>268</v>
      </c>
      <c r="C365" s="627"/>
      <c r="D365" s="633" t="str">
        <f>Лист1!$A$9</f>
        <v>20__ рік 
(звіт)</v>
      </c>
      <c r="E365" s="634"/>
      <c r="F365" s="634"/>
      <c r="G365" s="635"/>
      <c r="H365" s="633" t="str">
        <f>Лист1!$A$10</f>
        <v>20__ рік (затверджено з урахуванням внесених змін  )</v>
      </c>
      <c r="I365" s="634"/>
      <c r="J365" s="634"/>
      <c r="K365" s="634"/>
      <c r="L365" s="633" t="str">
        <f>Лист1!$A$11</f>
        <v>20__  рік
(проект)</v>
      </c>
      <c r="M365" s="634"/>
      <c r="N365" s="634"/>
      <c r="O365" s="635"/>
    </row>
    <row r="366" spans="1:15" ht="3.75" customHeight="1" hidden="1" thickBot="1">
      <c r="A366" s="647"/>
      <c r="B366" s="619"/>
      <c r="C366" s="628"/>
      <c r="D366" s="107"/>
      <c r="E366" s="107"/>
      <c r="F366" s="108"/>
      <c r="G366" s="400"/>
      <c r="H366" s="107"/>
      <c r="I366" s="107"/>
      <c r="J366" s="108"/>
      <c r="K366" s="400"/>
      <c r="L366" s="400"/>
      <c r="M366" s="107"/>
      <c r="N366" s="108"/>
      <c r="O366" s="125"/>
    </row>
    <row r="367" spans="1:15" ht="13.5" customHeight="1">
      <c r="A367" s="647"/>
      <c r="B367" s="619"/>
      <c r="C367" s="628"/>
      <c r="D367" s="542" t="s">
        <v>79</v>
      </c>
      <c r="E367" s="542" t="s">
        <v>80</v>
      </c>
      <c r="F367" s="735" t="s">
        <v>106</v>
      </c>
      <c r="G367" s="542" t="s">
        <v>107</v>
      </c>
      <c r="H367" s="542" t="s">
        <v>79</v>
      </c>
      <c r="I367" s="542" t="s">
        <v>80</v>
      </c>
      <c r="J367" s="735" t="s">
        <v>106</v>
      </c>
      <c r="K367" s="640" t="s">
        <v>108</v>
      </c>
      <c r="L367" s="542" t="s">
        <v>79</v>
      </c>
      <c r="M367" s="542" t="s">
        <v>80</v>
      </c>
      <c r="N367" s="735" t="s">
        <v>106</v>
      </c>
      <c r="O367" s="542" t="s">
        <v>109</v>
      </c>
    </row>
    <row r="368" spans="1:15" ht="12.75">
      <c r="A368" s="647"/>
      <c r="B368" s="619"/>
      <c r="C368" s="628"/>
      <c r="D368" s="543"/>
      <c r="E368" s="543"/>
      <c r="F368" s="736"/>
      <c r="G368" s="543"/>
      <c r="H368" s="543"/>
      <c r="I368" s="543"/>
      <c r="J368" s="736"/>
      <c r="K368" s="641"/>
      <c r="L368" s="543"/>
      <c r="M368" s="543"/>
      <c r="N368" s="736"/>
      <c r="O368" s="543"/>
    </row>
    <row r="369" spans="1:15" ht="13.5" thickBot="1">
      <c r="A369" s="648"/>
      <c r="B369" s="621"/>
      <c r="C369" s="629"/>
      <c r="D369" s="544"/>
      <c r="E369" s="544"/>
      <c r="F369" s="737"/>
      <c r="G369" s="544"/>
      <c r="H369" s="544"/>
      <c r="I369" s="544"/>
      <c r="J369" s="737"/>
      <c r="K369" s="642"/>
      <c r="L369" s="544"/>
      <c r="M369" s="544"/>
      <c r="N369" s="737"/>
      <c r="O369" s="544"/>
    </row>
    <row r="370" spans="1:15" ht="13.5" thickBot="1">
      <c r="A370" s="97">
        <v>1</v>
      </c>
      <c r="B370" s="662">
        <v>2</v>
      </c>
      <c r="C370" s="740"/>
      <c r="D370" s="99">
        <v>3</v>
      </c>
      <c r="E370" s="61">
        <v>4</v>
      </c>
      <c r="F370" s="87">
        <v>5</v>
      </c>
      <c r="G370" s="87">
        <v>6</v>
      </c>
      <c r="H370" s="99">
        <v>7</v>
      </c>
      <c r="I370" s="61">
        <v>8</v>
      </c>
      <c r="J370" s="87">
        <v>9</v>
      </c>
      <c r="K370" s="62">
        <v>10</v>
      </c>
      <c r="L370" s="99">
        <v>11</v>
      </c>
      <c r="M370" s="61">
        <v>12</v>
      </c>
      <c r="N370" s="87">
        <v>13</v>
      </c>
      <c r="O370" s="87">
        <v>14</v>
      </c>
    </row>
    <row r="371" spans="1:15" ht="19.5" customHeight="1" thickBot="1">
      <c r="A371" s="430">
        <f>A121</f>
        <v>0</v>
      </c>
      <c r="B371" s="777" t="str">
        <f>CONCATENATE(Лист1!$A$20,Лист1!$B$20)</f>
        <v>Підпрограма  1</v>
      </c>
      <c r="C371" s="778"/>
      <c r="D371" s="292">
        <f>SUM(D372:D374)</f>
        <v>0</v>
      </c>
      <c r="E371" s="292">
        <f aca="true" t="shared" si="25" ref="E371:O371">SUM(E372:E374)</f>
        <v>0</v>
      </c>
      <c r="F371" s="292">
        <f t="shared" si="25"/>
        <v>0</v>
      </c>
      <c r="G371" s="292">
        <f t="shared" si="25"/>
        <v>0</v>
      </c>
      <c r="H371" s="292">
        <f t="shared" si="25"/>
        <v>0</v>
      </c>
      <c r="I371" s="292">
        <f t="shared" si="25"/>
        <v>0</v>
      </c>
      <c r="J371" s="292">
        <f t="shared" si="25"/>
        <v>0</v>
      </c>
      <c r="K371" s="292">
        <f t="shared" si="25"/>
        <v>0</v>
      </c>
      <c r="L371" s="292">
        <f t="shared" si="25"/>
        <v>0</v>
      </c>
      <c r="M371" s="292">
        <f t="shared" si="25"/>
        <v>0</v>
      </c>
      <c r="N371" s="292">
        <f t="shared" si="25"/>
        <v>0</v>
      </c>
      <c r="O371" s="292">
        <f t="shared" si="25"/>
        <v>0</v>
      </c>
    </row>
    <row r="372" spans="1:21" s="116" customFormat="1" ht="18" customHeight="1" thickBot="1">
      <c r="A372" s="431"/>
      <c r="B372" s="724" t="str">
        <f>CONCATENATE(Лист1!$C$20,Лист1!$D$20)</f>
        <v>Завдання 1</v>
      </c>
      <c r="C372" s="725"/>
      <c r="D372" s="293"/>
      <c r="E372" s="293"/>
      <c r="F372" s="293"/>
      <c r="G372" s="293">
        <f>D372+E372</f>
        <v>0</v>
      </c>
      <c r="H372" s="293"/>
      <c r="I372" s="293"/>
      <c r="J372" s="293"/>
      <c r="K372" s="418">
        <f>H372+I372</f>
        <v>0</v>
      </c>
      <c r="L372" s="293"/>
      <c r="M372" s="293"/>
      <c r="N372" s="293"/>
      <c r="O372" s="422">
        <f>L372+M372</f>
        <v>0</v>
      </c>
      <c r="P372" s="115"/>
      <c r="Q372" s="115"/>
      <c r="R372" s="115"/>
      <c r="S372" s="115"/>
      <c r="T372" s="115"/>
      <c r="U372" s="115"/>
    </row>
    <row r="373" spans="1:21" s="116" customFormat="1" ht="18" customHeight="1" thickBot="1">
      <c r="A373" s="431"/>
      <c r="B373" s="724" t="str">
        <f>CONCATENATE(Лист1!$C$21,Лист1!$D$21)</f>
        <v>Завдання 2</v>
      </c>
      <c r="C373" s="725"/>
      <c r="D373" s="293"/>
      <c r="E373" s="295"/>
      <c r="F373" s="295"/>
      <c r="G373" s="293"/>
      <c r="H373" s="293"/>
      <c r="I373" s="295"/>
      <c r="J373" s="295"/>
      <c r="K373" s="418"/>
      <c r="L373" s="293"/>
      <c r="M373" s="295"/>
      <c r="N373" s="295"/>
      <c r="O373" s="294"/>
      <c r="P373" s="115"/>
      <c r="Q373" s="115"/>
      <c r="R373" s="115"/>
      <c r="S373" s="115"/>
      <c r="T373" s="115"/>
      <c r="U373" s="115"/>
    </row>
    <row r="374" spans="1:21" s="116" customFormat="1" ht="18" customHeight="1" thickBot="1">
      <c r="A374" s="431"/>
      <c r="B374" s="724" t="str">
        <f>CONCATENATE(Лист1!$C$22,Лист1!$D$22)</f>
        <v>Завдання 3</v>
      </c>
      <c r="C374" s="725"/>
      <c r="D374" s="293"/>
      <c r="E374" s="295"/>
      <c r="F374" s="295"/>
      <c r="G374" s="293"/>
      <c r="H374" s="293"/>
      <c r="I374" s="295"/>
      <c r="J374" s="295"/>
      <c r="K374" s="418"/>
      <c r="L374" s="293"/>
      <c r="M374" s="295"/>
      <c r="N374" s="295"/>
      <c r="O374" s="294"/>
      <c r="P374" s="115"/>
      <c r="Q374" s="115"/>
      <c r="R374" s="115"/>
      <c r="S374" s="115"/>
      <c r="T374" s="115"/>
      <c r="U374" s="115"/>
    </row>
    <row r="375" spans="1:21" s="116" customFormat="1" ht="18" customHeight="1" thickBot="1">
      <c r="A375" s="431">
        <f>A296</f>
        <v>0</v>
      </c>
      <c r="B375" s="777" t="str">
        <f>CONCATENATE(Лист1!$A$23,Лист1!$B$23)</f>
        <v>Підпрограма  2</v>
      </c>
      <c r="C375" s="778"/>
      <c r="D375" s="292">
        <f aca="true" t="shared" si="26" ref="D375:O375">SUM(D376:D378)</f>
        <v>0</v>
      </c>
      <c r="E375" s="292">
        <f t="shared" si="26"/>
        <v>0</v>
      </c>
      <c r="F375" s="292">
        <f t="shared" si="26"/>
        <v>0</v>
      </c>
      <c r="G375" s="292">
        <f t="shared" si="26"/>
        <v>0</v>
      </c>
      <c r="H375" s="292">
        <f t="shared" si="26"/>
        <v>0</v>
      </c>
      <c r="I375" s="292">
        <f t="shared" si="26"/>
        <v>0</v>
      </c>
      <c r="J375" s="292">
        <f t="shared" si="26"/>
        <v>0</v>
      </c>
      <c r="K375" s="292">
        <f t="shared" si="26"/>
        <v>0</v>
      </c>
      <c r="L375" s="292">
        <f t="shared" si="26"/>
        <v>0</v>
      </c>
      <c r="M375" s="292">
        <f t="shared" si="26"/>
        <v>0</v>
      </c>
      <c r="N375" s="292">
        <f t="shared" si="26"/>
        <v>0</v>
      </c>
      <c r="O375" s="292">
        <f t="shared" si="26"/>
        <v>0</v>
      </c>
      <c r="P375" s="115"/>
      <c r="Q375" s="115"/>
      <c r="R375" s="115"/>
      <c r="S375" s="115"/>
      <c r="T375" s="115"/>
      <c r="U375" s="115"/>
    </row>
    <row r="376" spans="1:21" s="116" customFormat="1" ht="18" customHeight="1" thickBot="1">
      <c r="A376" s="112"/>
      <c r="B376" s="724" t="str">
        <f>CONCATENATE(Лист1!$C$23,Лист1!$D$23)</f>
        <v>Завдання 1</v>
      </c>
      <c r="C376" s="725"/>
      <c r="D376" s="293"/>
      <c r="E376" s="295"/>
      <c r="F376" s="295"/>
      <c r="G376" s="293"/>
      <c r="H376" s="293"/>
      <c r="I376" s="295"/>
      <c r="J376" s="295"/>
      <c r="K376" s="418"/>
      <c r="L376" s="293"/>
      <c r="M376" s="295"/>
      <c r="N376" s="295"/>
      <c r="O376" s="294"/>
      <c r="P376" s="115"/>
      <c r="Q376" s="115"/>
      <c r="R376" s="115"/>
      <c r="S376" s="115"/>
      <c r="T376" s="115"/>
      <c r="U376" s="115"/>
    </row>
    <row r="377" spans="1:21" s="116" customFormat="1" ht="13.5" customHeight="1" thickBot="1">
      <c r="A377" s="112"/>
      <c r="B377" s="724" t="str">
        <f>CONCATENATE(Лист1!$C$24,Лист1!$D$24)</f>
        <v>Завдання 2</v>
      </c>
      <c r="C377" s="725"/>
      <c r="D377" s="293"/>
      <c r="E377" s="295"/>
      <c r="F377" s="295"/>
      <c r="G377" s="293">
        <f>D377+E377</f>
        <v>0</v>
      </c>
      <c r="H377" s="293"/>
      <c r="I377" s="295"/>
      <c r="J377" s="295"/>
      <c r="K377" s="418">
        <f>H377+I377</f>
        <v>0</v>
      </c>
      <c r="L377" s="293"/>
      <c r="M377" s="295"/>
      <c r="N377" s="295"/>
      <c r="O377" s="294">
        <f>L377+M377</f>
        <v>0</v>
      </c>
      <c r="P377" s="115"/>
      <c r="Q377" s="115"/>
      <c r="R377" s="115"/>
      <c r="S377" s="115"/>
      <c r="T377" s="115"/>
      <c r="U377" s="115"/>
    </row>
    <row r="378" spans="1:21" s="116" customFormat="1" ht="15" customHeight="1" thickBot="1">
      <c r="A378" s="112"/>
      <c r="B378" s="724" t="str">
        <f>CONCATENATE(Лист1!$C$25,Лист1!$D$25)</f>
        <v>Завдання 3</v>
      </c>
      <c r="C378" s="725"/>
      <c r="D378" s="293"/>
      <c r="E378" s="295"/>
      <c r="F378" s="295"/>
      <c r="G378" s="294">
        <f>D378+E378</f>
        <v>0</v>
      </c>
      <c r="H378" s="293"/>
      <c r="I378" s="295"/>
      <c r="J378" s="295"/>
      <c r="K378" s="418">
        <f>H378+I378</f>
        <v>0</v>
      </c>
      <c r="L378" s="293"/>
      <c r="M378" s="295"/>
      <c r="N378" s="295"/>
      <c r="O378" s="294">
        <f>L378+M378</f>
        <v>0</v>
      </c>
      <c r="P378" s="115"/>
      <c r="Q378" s="115"/>
      <c r="R378" s="115"/>
      <c r="S378" s="115"/>
      <c r="T378" s="115"/>
      <c r="U378" s="115"/>
    </row>
    <row r="379" spans="1:15" ht="13.5" thickBot="1">
      <c r="A379" s="21"/>
      <c r="B379" s="605" t="s">
        <v>63</v>
      </c>
      <c r="C379" s="779"/>
      <c r="D379" s="296">
        <f>D375+D371</f>
        <v>0</v>
      </c>
      <c r="E379" s="296">
        <f aca="true" t="shared" si="27" ref="E379:O379">E375+E371</f>
        <v>0</v>
      </c>
      <c r="F379" s="296">
        <f t="shared" si="27"/>
        <v>0</v>
      </c>
      <c r="G379" s="296">
        <f t="shared" si="27"/>
        <v>0</v>
      </c>
      <c r="H379" s="296">
        <f t="shared" si="27"/>
        <v>0</v>
      </c>
      <c r="I379" s="296">
        <f t="shared" si="27"/>
        <v>0</v>
      </c>
      <c r="J379" s="296">
        <f t="shared" si="27"/>
        <v>0</v>
      </c>
      <c r="K379" s="296">
        <f t="shared" si="27"/>
        <v>0</v>
      </c>
      <c r="L379" s="296">
        <f t="shared" si="27"/>
        <v>0</v>
      </c>
      <c r="M379" s="296">
        <f t="shared" si="27"/>
        <v>0</v>
      </c>
      <c r="N379" s="296">
        <f t="shared" si="27"/>
        <v>0</v>
      </c>
      <c r="O379" s="296">
        <f t="shared" si="27"/>
        <v>0</v>
      </c>
    </row>
    <row r="380" spans="2:14" ht="12.75">
      <c r="B380" s="286"/>
      <c r="C380" s="298"/>
      <c r="D380" s="298">
        <f>D371-D221</f>
        <v>0</v>
      </c>
      <c r="E380" s="298">
        <f>E371-E221</f>
        <v>0</v>
      </c>
      <c r="F380" s="298">
        <f>F371-F221</f>
        <v>0</v>
      </c>
      <c r="G380" s="310">
        <v>4</v>
      </c>
      <c r="H380" s="298">
        <f aca="true" t="shared" si="28" ref="H380:N380">H371-H221</f>
        <v>0</v>
      </c>
      <c r="I380" s="298">
        <f t="shared" si="28"/>
        <v>0</v>
      </c>
      <c r="J380" s="298">
        <f t="shared" si="28"/>
        <v>0</v>
      </c>
      <c r="K380" s="298">
        <f t="shared" si="28"/>
        <v>0</v>
      </c>
      <c r="L380" s="298">
        <f t="shared" si="28"/>
        <v>0</v>
      </c>
      <c r="M380" s="298">
        <f t="shared" si="28"/>
        <v>0</v>
      </c>
      <c r="N380" s="298">
        <f t="shared" si="28"/>
        <v>0</v>
      </c>
    </row>
    <row r="381" spans="1:16" ht="17.25" customHeight="1">
      <c r="A381" s="563" t="str">
        <f>CONCATENATE("7.2. Видатки у розрізі підпрограм та завдань у ",Лист1!B12," - ",Лист1!B13," роках")</f>
        <v>7.2. Видатки у розрізі підпрограм та завдань у 20__ - 20__ роках</v>
      </c>
      <c r="B381" s="563"/>
      <c r="C381" s="563"/>
      <c r="D381" s="563"/>
      <c r="E381" s="563"/>
      <c r="F381" s="563"/>
      <c r="G381" s="563"/>
      <c r="H381" s="563"/>
      <c r="I381" s="563"/>
      <c r="J381" s="563"/>
      <c r="K381" s="563"/>
      <c r="L381" s="563"/>
      <c r="M381" s="563"/>
      <c r="N381" s="563"/>
      <c r="P381" t="str">
        <f>$P$64</f>
        <v>Продовження додатка 2</v>
      </c>
    </row>
    <row r="382" spans="1:14" ht="16.5" thickBot="1">
      <c r="A382" s="332"/>
      <c r="B382" s="332"/>
      <c r="C382" s="332"/>
      <c r="D382" s="332"/>
      <c r="E382" s="332"/>
      <c r="F382" s="332"/>
      <c r="G382" s="332"/>
      <c r="H382" s="332"/>
      <c r="I382" s="332"/>
      <c r="J382" s="332"/>
      <c r="K382" s="10" t="s">
        <v>317</v>
      </c>
      <c r="L382" s="332"/>
      <c r="M382" s="332"/>
      <c r="N382" s="332"/>
    </row>
    <row r="383" spans="1:14" ht="15" customHeight="1">
      <c r="A383" s="646" t="str">
        <f>A365</f>
        <v>КПКВК</v>
      </c>
      <c r="B383" s="617" t="str">
        <f>B365</f>
        <v>Підпрограми/завдання бюджетної програми</v>
      </c>
      <c r="C383" s="627"/>
      <c r="D383" s="633" t="str">
        <f>Лист1!$A$12</f>
        <v>20__ рік
(прогноз)</v>
      </c>
      <c r="E383" s="634"/>
      <c r="F383" s="634"/>
      <c r="G383" s="634"/>
      <c r="H383" s="633" t="str">
        <f>Лист1!$A$13</f>
        <v>20__ рік
(прогноз)</v>
      </c>
      <c r="I383" s="634"/>
      <c r="J383" s="634"/>
      <c r="K383" s="635"/>
      <c r="L383" s="85"/>
      <c r="M383" s="85"/>
      <c r="N383" s="85"/>
    </row>
    <row r="384" spans="1:14" ht="13.5" customHeight="1" thickBot="1">
      <c r="A384" s="647"/>
      <c r="B384" s="619"/>
      <c r="C384" s="628"/>
      <c r="D384" s="636"/>
      <c r="E384" s="637"/>
      <c r="F384" s="637"/>
      <c r="G384" s="637"/>
      <c r="H384" s="636"/>
      <c r="I384" s="637"/>
      <c r="J384" s="637"/>
      <c r="K384" s="638"/>
      <c r="L384" s="85"/>
      <c r="M384" s="85"/>
      <c r="N384" s="85"/>
    </row>
    <row r="385" spans="1:14" ht="13.5" customHeight="1">
      <c r="A385" s="647"/>
      <c r="B385" s="619"/>
      <c r="C385" s="628"/>
      <c r="D385" s="542" t="s">
        <v>79</v>
      </c>
      <c r="E385" s="542" t="s">
        <v>80</v>
      </c>
      <c r="F385" s="735" t="s">
        <v>106</v>
      </c>
      <c r="G385" s="640" t="s">
        <v>107</v>
      </c>
      <c r="H385" s="542" t="s">
        <v>79</v>
      </c>
      <c r="I385" s="542" t="s">
        <v>80</v>
      </c>
      <c r="J385" s="735" t="s">
        <v>106</v>
      </c>
      <c r="K385" s="542" t="s">
        <v>108</v>
      </c>
      <c r="L385" s="85"/>
      <c r="M385" s="630"/>
      <c r="N385" s="84"/>
    </row>
    <row r="386" spans="1:14" ht="12.75">
      <c r="A386" s="647"/>
      <c r="B386" s="619"/>
      <c r="C386" s="628"/>
      <c r="D386" s="543"/>
      <c r="E386" s="543"/>
      <c r="F386" s="736"/>
      <c r="G386" s="641"/>
      <c r="H386" s="543"/>
      <c r="I386" s="543"/>
      <c r="J386" s="736"/>
      <c r="K386" s="543"/>
      <c r="L386" s="84"/>
      <c r="M386" s="630"/>
      <c r="N386" s="84"/>
    </row>
    <row r="387" spans="1:14" ht="13.5" thickBot="1">
      <c r="A387" s="648"/>
      <c r="B387" s="621"/>
      <c r="C387" s="629"/>
      <c r="D387" s="544"/>
      <c r="E387" s="544"/>
      <c r="F387" s="737"/>
      <c r="G387" s="642"/>
      <c r="H387" s="544"/>
      <c r="I387" s="544"/>
      <c r="J387" s="737"/>
      <c r="K387" s="544"/>
      <c r="L387" s="84"/>
      <c r="M387" s="630"/>
      <c r="N387" s="333"/>
    </row>
    <row r="388" spans="1:14" ht="13.5" thickBot="1">
      <c r="A388" s="97">
        <v>1</v>
      </c>
      <c r="B388" s="631">
        <v>2</v>
      </c>
      <c r="C388" s="785"/>
      <c r="D388" s="99">
        <v>3</v>
      </c>
      <c r="E388" s="61">
        <v>4</v>
      </c>
      <c r="F388" s="87">
        <v>5</v>
      </c>
      <c r="G388" s="62">
        <v>6</v>
      </c>
      <c r="H388" s="99">
        <v>7</v>
      </c>
      <c r="I388" s="61">
        <v>8</v>
      </c>
      <c r="J388" s="87">
        <v>9</v>
      </c>
      <c r="K388" s="87">
        <v>10</v>
      </c>
      <c r="L388" s="88"/>
      <c r="M388" s="88"/>
      <c r="N388" s="88"/>
    </row>
    <row r="389" spans="1:14" ht="15" thickBot="1">
      <c r="A389" s="435">
        <f>A371</f>
        <v>0</v>
      </c>
      <c r="B389" s="777" t="str">
        <f>CONCATENATE(Лист1!$A$20,Лист1!$B$20)</f>
        <v>Підпрограма  1</v>
      </c>
      <c r="C389" s="778"/>
      <c r="D389" s="292">
        <f aca="true" t="shared" si="29" ref="D389:K389">SUM(D390:D392)</f>
        <v>0</v>
      </c>
      <c r="E389" s="292">
        <f t="shared" si="29"/>
        <v>0</v>
      </c>
      <c r="F389" s="292">
        <f t="shared" si="29"/>
        <v>0</v>
      </c>
      <c r="G389" s="419">
        <f t="shared" si="29"/>
        <v>0</v>
      </c>
      <c r="H389" s="292">
        <f t="shared" si="29"/>
        <v>0</v>
      </c>
      <c r="I389" s="292">
        <f t="shared" si="29"/>
        <v>0</v>
      </c>
      <c r="J389" s="292">
        <f t="shared" si="29"/>
        <v>0</v>
      </c>
      <c r="K389" s="421">
        <f t="shared" si="29"/>
        <v>0</v>
      </c>
      <c r="L389" s="91"/>
      <c r="M389" s="91"/>
      <c r="N389" s="92"/>
    </row>
    <row r="390" spans="1:21" s="116" customFormat="1" ht="14.25" thickBot="1">
      <c r="A390" s="112"/>
      <c r="B390" s="724" t="str">
        <f>CONCATENATE(Лист1!$C$20,Лист1!$D$20)</f>
        <v>Завдання 1</v>
      </c>
      <c r="C390" s="725"/>
      <c r="D390" s="293"/>
      <c r="E390" s="293"/>
      <c r="F390" s="293"/>
      <c r="G390" s="432">
        <f>D390+E390</f>
        <v>0</v>
      </c>
      <c r="H390" s="293"/>
      <c r="I390" s="293"/>
      <c r="J390" s="293"/>
      <c r="K390" s="294">
        <f>H390+I390</f>
        <v>0</v>
      </c>
      <c r="L390" s="119"/>
      <c r="M390" s="119"/>
      <c r="N390" s="119"/>
      <c r="O390" s="115"/>
      <c r="P390" s="115"/>
      <c r="Q390" s="115"/>
      <c r="R390" s="115"/>
      <c r="S390" s="115"/>
      <c r="T390" s="115"/>
      <c r="U390" s="115"/>
    </row>
    <row r="391" spans="1:21" s="116" customFormat="1" ht="18.75" customHeight="1" thickBot="1">
      <c r="A391" s="112"/>
      <c r="B391" s="724" t="str">
        <f>CONCATENATE(Лист1!$C$21,Лист1!$D$21)</f>
        <v>Завдання 2</v>
      </c>
      <c r="C391" s="725"/>
      <c r="D391" s="293"/>
      <c r="E391" s="295"/>
      <c r="F391" s="295"/>
      <c r="G391" s="432"/>
      <c r="H391" s="293"/>
      <c r="I391" s="295"/>
      <c r="J391" s="295"/>
      <c r="K391" s="294"/>
      <c r="L391" s="119"/>
      <c r="M391" s="119"/>
      <c r="N391" s="119"/>
      <c r="O391" s="115"/>
      <c r="P391" s="115"/>
      <c r="Q391" s="115"/>
      <c r="R391" s="115"/>
      <c r="S391" s="115"/>
      <c r="T391" s="115"/>
      <c r="U391" s="115"/>
    </row>
    <row r="392" spans="1:21" s="116" customFormat="1" ht="18.75" customHeight="1" thickBot="1">
      <c r="A392" s="112"/>
      <c r="B392" s="724" t="str">
        <f>CONCATENATE(Лист1!$C$22,Лист1!$D$22)</f>
        <v>Завдання 3</v>
      </c>
      <c r="C392" s="725"/>
      <c r="D392" s="293"/>
      <c r="E392" s="295"/>
      <c r="F392" s="295"/>
      <c r="G392" s="432"/>
      <c r="H392" s="293"/>
      <c r="I392" s="295"/>
      <c r="J392" s="295"/>
      <c r="K392" s="294"/>
      <c r="L392" s="119"/>
      <c r="M392" s="119"/>
      <c r="N392" s="119"/>
      <c r="O392" s="115"/>
      <c r="P392" s="115"/>
      <c r="Q392" s="115"/>
      <c r="R392" s="115"/>
      <c r="S392" s="115"/>
      <c r="T392" s="115"/>
      <c r="U392" s="115"/>
    </row>
    <row r="393" spans="1:21" s="116" customFormat="1" ht="18.75" customHeight="1" thickBot="1">
      <c r="A393" s="112"/>
      <c r="B393" s="777" t="str">
        <f>CONCATENATE(Лист1!$A$23,Лист1!$B$23)</f>
        <v>Підпрограма  2</v>
      </c>
      <c r="C393" s="778"/>
      <c r="D393" s="292">
        <f aca="true" t="shared" si="30" ref="D393:K393">SUM(D394:D396)</f>
        <v>0</v>
      </c>
      <c r="E393" s="292">
        <f t="shared" si="30"/>
        <v>0</v>
      </c>
      <c r="F393" s="292">
        <f t="shared" si="30"/>
        <v>0</v>
      </c>
      <c r="G393" s="419">
        <f t="shared" si="30"/>
        <v>0</v>
      </c>
      <c r="H393" s="292">
        <f t="shared" si="30"/>
        <v>0</v>
      </c>
      <c r="I393" s="292">
        <f t="shared" si="30"/>
        <v>0</v>
      </c>
      <c r="J393" s="292">
        <f t="shared" si="30"/>
        <v>0</v>
      </c>
      <c r="K393" s="421">
        <f t="shared" si="30"/>
        <v>0</v>
      </c>
      <c r="L393" s="119"/>
      <c r="M393" s="119"/>
      <c r="N393" s="119"/>
      <c r="O393" s="115"/>
      <c r="P393" s="115"/>
      <c r="Q393" s="115"/>
      <c r="R393" s="115"/>
      <c r="S393" s="115"/>
      <c r="T393" s="115"/>
      <c r="U393" s="115"/>
    </row>
    <row r="394" spans="1:21" s="116" customFormat="1" ht="18.75" customHeight="1" thickBot="1">
      <c r="A394" s="112"/>
      <c r="B394" s="724" t="str">
        <f>CONCATENATE(Лист1!$C$23,Лист1!$D$23)</f>
        <v>Завдання 1</v>
      </c>
      <c r="C394" s="725"/>
      <c r="D394" s="293"/>
      <c r="E394" s="295"/>
      <c r="F394" s="295"/>
      <c r="G394" s="432"/>
      <c r="H394" s="293"/>
      <c r="I394" s="295"/>
      <c r="J394" s="295"/>
      <c r="K394" s="294"/>
      <c r="L394" s="119"/>
      <c r="M394" s="119"/>
      <c r="N394" s="119"/>
      <c r="O394" s="115"/>
      <c r="P394" s="115"/>
      <c r="Q394" s="115"/>
      <c r="R394" s="115"/>
      <c r="S394" s="115"/>
      <c r="T394" s="115"/>
      <c r="U394" s="115"/>
    </row>
    <row r="395" spans="1:21" s="116" customFormat="1" ht="18.75" customHeight="1" thickBot="1">
      <c r="A395" s="112"/>
      <c r="B395" s="724" t="str">
        <f>CONCATENATE(Лист1!$C$24,Лист1!$D$24)</f>
        <v>Завдання 2</v>
      </c>
      <c r="C395" s="725"/>
      <c r="D395" s="293"/>
      <c r="E395" s="295"/>
      <c r="F395" s="295"/>
      <c r="G395" s="432">
        <f>D395+E395</f>
        <v>0</v>
      </c>
      <c r="H395" s="293"/>
      <c r="I395" s="295"/>
      <c r="J395" s="295"/>
      <c r="K395" s="294">
        <f>H395+I395</f>
        <v>0</v>
      </c>
      <c r="L395" s="119"/>
      <c r="M395" s="119"/>
      <c r="N395" s="119"/>
      <c r="O395" s="115"/>
      <c r="P395" s="115"/>
      <c r="Q395" s="115"/>
      <c r="R395" s="115"/>
      <c r="S395" s="115"/>
      <c r="T395" s="115"/>
      <c r="U395" s="115"/>
    </row>
    <row r="396" spans="1:21" s="116" customFormat="1" ht="18.75" customHeight="1" thickBot="1">
      <c r="A396" s="112"/>
      <c r="B396" s="724" t="str">
        <f>CONCATENATE(Лист1!$C$25,Лист1!$D$25)</f>
        <v>Завдання 3</v>
      </c>
      <c r="C396" s="725"/>
      <c r="D396" s="293"/>
      <c r="E396" s="295"/>
      <c r="F396" s="295"/>
      <c r="G396" s="418">
        <f>D396+E396</f>
        <v>0</v>
      </c>
      <c r="H396" s="293"/>
      <c r="I396" s="295"/>
      <c r="J396" s="295"/>
      <c r="K396" s="294">
        <f>H396+I396</f>
        <v>0</v>
      </c>
      <c r="L396" s="119"/>
      <c r="M396" s="119"/>
      <c r="N396" s="119"/>
      <c r="O396" s="115"/>
      <c r="P396" s="115"/>
      <c r="Q396" s="115"/>
      <c r="R396" s="115"/>
      <c r="S396" s="115"/>
      <c r="T396" s="115"/>
      <c r="U396" s="115"/>
    </row>
    <row r="397" spans="1:14" ht="13.5" thickBot="1">
      <c r="A397" s="21"/>
      <c r="B397" s="605" t="s">
        <v>63</v>
      </c>
      <c r="C397" s="779"/>
      <c r="D397" s="296">
        <f>D393+D389</f>
        <v>0</v>
      </c>
      <c r="E397" s="296">
        <f aca="true" t="shared" si="31" ref="E397:K397">E393+E389</f>
        <v>0</v>
      </c>
      <c r="F397" s="296">
        <f t="shared" si="31"/>
        <v>0</v>
      </c>
      <c r="G397" s="433">
        <f t="shared" si="31"/>
        <v>0</v>
      </c>
      <c r="H397" s="423">
        <f t="shared" si="31"/>
        <v>0</v>
      </c>
      <c r="I397" s="423">
        <f t="shared" si="31"/>
        <v>0</v>
      </c>
      <c r="J397" s="423">
        <f t="shared" si="31"/>
        <v>0</v>
      </c>
      <c r="K397" s="434">
        <f t="shared" si="31"/>
        <v>0</v>
      </c>
      <c r="L397" s="92"/>
      <c r="M397" s="92"/>
      <c r="N397" s="92"/>
    </row>
    <row r="398" spans="3:7" ht="12.75">
      <c r="C398" s="103"/>
      <c r="G398" s="28"/>
    </row>
    <row r="399" spans="3:10" ht="22.5" customHeight="1">
      <c r="C399" s="103"/>
      <c r="D399" s="103"/>
      <c r="E399" s="103"/>
      <c r="F399" s="103"/>
      <c r="G399" s="103"/>
      <c r="H399" s="103"/>
      <c r="I399" s="103"/>
      <c r="J399" s="103"/>
    </row>
    <row r="400" spans="1:14" ht="15.75">
      <c r="A400" s="563" t="s">
        <v>309</v>
      </c>
      <c r="B400" s="563"/>
      <c r="C400" s="563"/>
      <c r="D400" s="563"/>
      <c r="E400" s="563"/>
      <c r="F400" s="563"/>
      <c r="G400" s="563"/>
      <c r="H400" s="563"/>
      <c r="I400" s="563"/>
      <c r="J400" s="563"/>
      <c r="K400" s="563"/>
      <c r="L400" s="563"/>
      <c r="M400" s="563"/>
      <c r="N400" s="563"/>
    </row>
    <row r="401" spans="1:14" ht="15.75">
      <c r="A401" s="563" t="str">
        <f>CONCATENATE("8.1. Результативні показники бюджетної програми у ",Лист1!B9," - ",Лист1!B11," роках")</f>
        <v>8.1. Результативні показники бюджетної програми у 20__ - 20__ роках</v>
      </c>
      <c r="B401" s="563"/>
      <c r="C401" s="563"/>
      <c r="D401" s="563"/>
      <c r="E401" s="563"/>
      <c r="F401" s="563"/>
      <c r="G401" s="563"/>
      <c r="H401" s="563"/>
      <c r="I401" s="563"/>
      <c r="J401" s="563"/>
      <c r="K401" s="563"/>
      <c r="L401" s="563"/>
      <c r="M401" s="563"/>
      <c r="N401" s="563"/>
    </row>
    <row r="402" spans="1:14" ht="16.5" thickBot="1">
      <c r="A402" s="532"/>
      <c r="B402" s="532"/>
      <c r="C402" s="532"/>
      <c r="D402" s="532"/>
      <c r="E402" s="532"/>
      <c r="F402" s="532"/>
      <c r="G402" s="532"/>
      <c r="H402" s="532"/>
      <c r="I402" s="532"/>
      <c r="J402" s="532"/>
      <c r="K402" s="10" t="s">
        <v>317</v>
      </c>
      <c r="L402" s="532"/>
      <c r="M402" s="532"/>
      <c r="N402" s="532"/>
    </row>
    <row r="403" spans="1:16" ht="21" customHeight="1">
      <c r="A403" s="614" t="s">
        <v>13</v>
      </c>
      <c r="B403" s="709" t="s">
        <v>116</v>
      </c>
      <c r="C403" s="710"/>
      <c r="D403" s="715" t="s">
        <v>117</v>
      </c>
      <c r="E403" s="718" t="s">
        <v>118</v>
      </c>
      <c r="F403" s="722" t="str">
        <f>Лист1!$A$9</f>
        <v>20__ рік 
(звіт)</v>
      </c>
      <c r="G403" s="643"/>
      <c r="H403" s="640" t="str">
        <f>Лист1!$A$10</f>
        <v>20__ рік (затверджено з урахуванням внесених змін  )</v>
      </c>
      <c r="I403" s="643"/>
      <c r="J403" s="640" t="str">
        <f>Лист1!$A$11</f>
        <v>20__  рік
(проект)</v>
      </c>
      <c r="K403" s="643"/>
      <c r="L403" s="85"/>
      <c r="M403" s="85"/>
      <c r="N403" s="85"/>
      <c r="O403" s="630"/>
      <c r="P403" s="630"/>
    </row>
    <row r="404" spans="1:16" ht="27" customHeight="1" thickBot="1">
      <c r="A404" s="615"/>
      <c r="B404" s="711"/>
      <c r="C404" s="712"/>
      <c r="D404" s="716"/>
      <c r="E404" s="719"/>
      <c r="F404" s="723"/>
      <c r="G404" s="645"/>
      <c r="H404" s="642"/>
      <c r="I404" s="645"/>
      <c r="J404" s="642"/>
      <c r="K404" s="645"/>
      <c r="L404" s="85"/>
      <c r="M404" s="85"/>
      <c r="N404" s="85"/>
      <c r="O404" s="630"/>
      <c r="P404" s="630"/>
    </row>
    <row r="405" spans="1:16" ht="12.75" customHeight="1">
      <c r="A405" s="615"/>
      <c r="B405" s="711"/>
      <c r="C405" s="712"/>
      <c r="D405" s="716"/>
      <c r="E405" s="720"/>
      <c r="F405" s="542" t="s">
        <v>79</v>
      </c>
      <c r="G405" s="542" t="s">
        <v>80</v>
      </c>
      <c r="H405" s="542" t="s">
        <v>79</v>
      </c>
      <c r="I405" s="542" t="s">
        <v>80</v>
      </c>
      <c r="J405" s="542" t="s">
        <v>79</v>
      </c>
      <c r="K405" s="542" t="s">
        <v>80</v>
      </c>
      <c r="L405" s="630"/>
      <c r="M405" s="630"/>
      <c r="N405" s="630"/>
      <c r="O405" s="630"/>
      <c r="P405" s="630"/>
    </row>
    <row r="406" spans="1:16" ht="13.5" customHeight="1" thickBot="1">
      <c r="A406" s="708"/>
      <c r="B406" s="713"/>
      <c r="C406" s="714"/>
      <c r="D406" s="717"/>
      <c r="E406" s="721"/>
      <c r="F406" s="707"/>
      <c r="G406" s="544"/>
      <c r="H406" s="544"/>
      <c r="I406" s="544"/>
      <c r="J406" s="544"/>
      <c r="K406" s="544"/>
      <c r="L406" s="630"/>
      <c r="M406" s="630"/>
      <c r="N406" s="630"/>
      <c r="O406" s="630"/>
      <c r="P406" s="630"/>
    </row>
    <row r="407" spans="1:16" ht="13.5" customHeight="1" thickBot="1">
      <c r="A407" s="120">
        <v>1</v>
      </c>
      <c r="B407" s="703">
        <v>2</v>
      </c>
      <c r="C407" s="704"/>
      <c r="D407" s="121">
        <v>3</v>
      </c>
      <c r="E407" s="14">
        <v>4</v>
      </c>
      <c r="F407" s="14">
        <v>5</v>
      </c>
      <c r="G407" s="56">
        <v>6</v>
      </c>
      <c r="H407" s="14">
        <v>7</v>
      </c>
      <c r="I407" s="56">
        <v>8</v>
      </c>
      <c r="J407" s="14">
        <v>9</v>
      </c>
      <c r="K407" s="57">
        <v>10</v>
      </c>
      <c r="L407" s="84"/>
      <c r="M407" s="84"/>
      <c r="N407" s="84"/>
      <c r="O407" s="84"/>
      <c r="P407" s="84"/>
    </row>
    <row r="408" spans="1:16" ht="18.75" customHeight="1" thickBot="1">
      <c r="A408" s="440">
        <f>A371</f>
        <v>0</v>
      </c>
      <c r="B408" s="689" t="str">
        <f>CONCATENATE(Лист1!$A$20,Лист1!$B$20)</f>
        <v>Підпрограма  1</v>
      </c>
      <c r="C408" s="690"/>
      <c r="D408" s="690"/>
      <c r="E408" s="690"/>
      <c r="F408" s="690"/>
      <c r="G408" s="690"/>
      <c r="H408" s="690"/>
      <c r="I408" s="690"/>
      <c r="J408" s="690"/>
      <c r="K408" s="691"/>
      <c r="L408" s="436"/>
      <c r="M408" s="436"/>
      <c r="N408" s="436"/>
      <c r="O408" s="12"/>
      <c r="P408" s="12"/>
    </row>
    <row r="409" spans="1:16" ht="18" customHeight="1" thickBot="1">
      <c r="A409" s="122"/>
      <c r="B409" s="692" t="str">
        <f>B390</f>
        <v>Завдання 1</v>
      </c>
      <c r="C409" s="693"/>
      <c r="D409" s="693"/>
      <c r="E409" s="693"/>
      <c r="F409" s="693"/>
      <c r="G409" s="693"/>
      <c r="H409" s="693"/>
      <c r="I409" s="693"/>
      <c r="J409" s="693"/>
      <c r="K409" s="694"/>
      <c r="L409" s="39"/>
      <c r="M409" s="39"/>
      <c r="N409" s="39"/>
      <c r="O409" s="12"/>
      <c r="P409" s="12"/>
    </row>
    <row r="410" spans="1:16" ht="16.5" thickBot="1">
      <c r="A410" s="123"/>
      <c r="B410" s="695" t="s">
        <v>119</v>
      </c>
      <c r="C410" s="696"/>
      <c r="D410" s="316"/>
      <c r="E410" s="315"/>
      <c r="F410" s="315"/>
      <c r="G410" s="316"/>
      <c r="H410" s="315"/>
      <c r="I410" s="316"/>
      <c r="J410" s="315"/>
      <c r="K410" s="317"/>
      <c r="L410" s="183"/>
      <c r="M410" s="183"/>
      <c r="N410" s="183"/>
      <c r="O410" s="12"/>
      <c r="P410" s="12"/>
    </row>
    <row r="411" spans="1:21" s="116" customFormat="1" ht="13.5" thickBot="1">
      <c r="A411" s="126"/>
      <c r="B411" s="697"/>
      <c r="C411" s="698"/>
      <c r="D411" s="319"/>
      <c r="E411" s="320"/>
      <c r="F411" s="320"/>
      <c r="G411" s="318"/>
      <c r="H411" s="320"/>
      <c r="I411" s="318"/>
      <c r="J411" s="320"/>
      <c r="K411" s="321"/>
      <c r="L411" s="186"/>
      <c r="M411" s="186"/>
      <c r="N411" s="186"/>
      <c r="Q411" s="115"/>
      <c r="R411" s="115"/>
      <c r="S411" s="115"/>
      <c r="T411" s="115"/>
      <c r="U411" s="115"/>
    </row>
    <row r="412" spans="1:21" s="116" customFormat="1" ht="13.5" hidden="1" thickBot="1">
      <c r="A412" s="126"/>
      <c r="B412" s="697"/>
      <c r="C412" s="698"/>
      <c r="D412" s="323"/>
      <c r="E412" s="324"/>
      <c r="F412" s="324"/>
      <c r="G412" s="322"/>
      <c r="H412" s="324"/>
      <c r="I412" s="322"/>
      <c r="J412" s="324"/>
      <c r="K412" s="325"/>
      <c r="L412" s="437"/>
      <c r="M412" s="437"/>
      <c r="N412" s="437"/>
      <c r="Q412" s="115"/>
      <c r="R412" s="115"/>
      <c r="S412" s="115"/>
      <c r="T412" s="115"/>
      <c r="U412" s="115"/>
    </row>
    <row r="413" spans="1:21" s="116" customFormat="1" ht="13.5" hidden="1" thickBot="1">
      <c r="A413" s="126"/>
      <c r="B413" s="697"/>
      <c r="C413" s="698"/>
      <c r="D413" s="323"/>
      <c r="E413" s="324"/>
      <c r="F413" s="324"/>
      <c r="G413" s="322"/>
      <c r="H413" s="324"/>
      <c r="I413" s="322"/>
      <c r="J413" s="324"/>
      <c r="K413" s="324"/>
      <c r="L413" s="437"/>
      <c r="M413" s="437"/>
      <c r="N413" s="437"/>
      <c r="Q413" s="115"/>
      <c r="R413" s="115"/>
      <c r="S413" s="115"/>
      <c r="T413" s="115"/>
      <c r="U413" s="115"/>
    </row>
    <row r="414" spans="1:21" s="116" customFormat="1" ht="13.5" hidden="1" thickBot="1">
      <c r="A414" s="126"/>
      <c r="B414" s="697"/>
      <c r="C414" s="698"/>
      <c r="D414" s="323"/>
      <c r="E414" s="324"/>
      <c r="F414" s="324"/>
      <c r="G414" s="322"/>
      <c r="H414" s="324"/>
      <c r="I414" s="322"/>
      <c r="J414" s="324"/>
      <c r="K414" s="325"/>
      <c r="L414" s="437"/>
      <c r="M414" s="437"/>
      <c r="N414" s="437"/>
      <c r="Q414" s="115"/>
      <c r="R414" s="115"/>
      <c r="S414" s="115"/>
      <c r="T414" s="115"/>
      <c r="U414" s="115"/>
    </row>
    <row r="415" spans="1:21" s="116" customFormat="1" ht="16.5" thickBot="1">
      <c r="A415" s="126"/>
      <c r="B415" s="699" t="s">
        <v>120</v>
      </c>
      <c r="C415" s="700"/>
      <c r="D415" s="319"/>
      <c r="E415" s="320"/>
      <c r="F415" s="320"/>
      <c r="G415" s="318"/>
      <c r="H415" s="320"/>
      <c r="I415" s="318"/>
      <c r="J415" s="320"/>
      <c r="K415" s="321"/>
      <c r="L415" s="186"/>
      <c r="M415" s="186"/>
      <c r="N415" s="186"/>
      <c r="Q415" s="115"/>
      <c r="R415" s="115"/>
      <c r="S415" s="115"/>
      <c r="T415" s="115"/>
      <c r="U415" s="115"/>
    </row>
    <row r="416" spans="1:21" s="116" customFormat="1" ht="13.5" thickBot="1">
      <c r="A416" s="126"/>
      <c r="B416" s="687"/>
      <c r="C416" s="688"/>
      <c r="D416" s="326"/>
      <c r="E416" s="324"/>
      <c r="F416" s="324"/>
      <c r="G416" s="322"/>
      <c r="H416" s="324"/>
      <c r="I416" s="322"/>
      <c r="J416" s="324"/>
      <c r="K416" s="325"/>
      <c r="L416" s="437"/>
      <c r="M416" s="437"/>
      <c r="N416" s="437"/>
      <c r="Q416" s="115"/>
      <c r="R416" s="115"/>
      <c r="S416" s="115"/>
      <c r="T416" s="115"/>
      <c r="U416" s="115"/>
    </row>
    <row r="417" spans="1:21" s="116" customFormat="1" ht="13.5" hidden="1" thickBot="1">
      <c r="A417" s="126"/>
      <c r="B417" s="687"/>
      <c r="C417" s="688"/>
      <c r="D417" s="326"/>
      <c r="E417" s="324"/>
      <c r="F417" s="324"/>
      <c r="G417" s="322"/>
      <c r="H417" s="324"/>
      <c r="I417" s="322"/>
      <c r="J417" s="324"/>
      <c r="K417" s="325"/>
      <c r="L417" s="437"/>
      <c r="M417" s="437"/>
      <c r="N417" s="437"/>
      <c r="Q417" s="115"/>
      <c r="R417" s="115"/>
      <c r="S417" s="115"/>
      <c r="T417" s="115"/>
      <c r="U417" s="115"/>
    </row>
    <row r="418" spans="1:21" s="116" customFormat="1" ht="13.5" hidden="1" thickBot="1">
      <c r="A418" s="126"/>
      <c r="B418" s="687"/>
      <c r="C418" s="688"/>
      <c r="D418" s="326"/>
      <c r="E418" s="324"/>
      <c r="F418" s="324"/>
      <c r="G418" s="322"/>
      <c r="H418" s="324"/>
      <c r="I418" s="322"/>
      <c r="J418" s="324"/>
      <c r="K418" s="325"/>
      <c r="L418" s="437"/>
      <c r="M418" s="437"/>
      <c r="N418" s="437"/>
      <c r="Q418" s="115"/>
      <c r="R418" s="115"/>
      <c r="S418" s="115"/>
      <c r="T418" s="115"/>
      <c r="U418" s="115"/>
    </row>
    <row r="419" spans="1:21" s="116" customFormat="1" ht="13.5" hidden="1" thickBot="1">
      <c r="A419" s="126"/>
      <c r="B419" s="687"/>
      <c r="C419" s="688"/>
      <c r="D419" s="326"/>
      <c r="E419" s="324"/>
      <c r="F419" s="324"/>
      <c r="G419" s="322"/>
      <c r="H419" s="324"/>
      <c r="I419" s="322"/>
      <c r="J419" s="324"/>
      <c r="K419" s="325"/>
      <c r="L419" s="437"/>
      <c r="M419" s="437"/>
      <c r="N419" s="437"/>
      <c r="Q419" s="115"/>
      <c r="R419" s="115"/>
      <c r="S419" s="115"/>
      <c r="T419" s="115"/>
      <c r="U419" s="115"/>
    </row>
    <row r="420" spans="1:16" ht="16.5" thickBot="1">
      <c r="A420" s="123"/>
      <c r="B420" s="695" t="s">
        <v>121</v>
      </c>
      <c r="C420" s="696"/>
      <c r="D420" s="327"/>
      <c r="E420" s="315"/>
      <c r="F420" s="315"/>
      <c r="G420" s="316"/>
      <c r="H420" s="315"/>
      <c r="I420" s="316"/>
      <c r="J420" s="315"/>
      <c r="K420" s="317"/>
      <c r="L420" s="183"/>
      <c r="M420" s="183"/>
      <c r="N420" s="183"/>
      <c r="O420" s="12"/>
      <c r="P420" s="12"/>
    </row>
    <row r="421" spans="1:16" ht="13.5" thickBot="1">
      <c r="A421" s="123"/>
      <c r="B421" s="687"/>
      <c r="C421" s="688"/>
      <c r="D421" s="327"/>
      <c r="E421" s="315"/>
      <c r="F421" s="315"/>
      <c r="G421" s="316"/>
      <c r="H421" s="315"/>
      <c r="I421" s="316"/>
      <c r="J421" s="315"/>
      <c r="K421" s="317"/>
      <c r="L421" s="183"/>
      <c r="M421" s="183"/>
      <c r="N421" s="183"/>
      <c r="O421" s="12"/>
      <c r="P421" s="12"/>
    </row>
    <row r="422" spans="1:16" ht="13.5" hidden="1" thickBot="1">
      <c r="A422" s="123"/>
      <c r="B422" s="687"/>
      <c r="C422" s="688"/>
      <c r="D422" s="316"/>
      <c r="E422" s="328"/>
      <c r="F422" s="328"/>
      <c r="G422" s="328"/>
      <c r="H422" s="328"/>
      <c r="I422" s="328"/>
      <c r="J422" s="328"/>
      <c r="K422" s="328"/>
      <c r="L422" s="438"/>
      <c r="M422" s="438"/>
      <c r="N422" s="183"/>
      <c r="O422" s="12"/>
      <c r="P422" s="12"/>
    </row>
    <row r="423" spans="1:16" ht="13.5" hidden="1" thickBot="1">
      <c r="A423" s="123"/>
      <c r="B423" s="687"/>
      <c r="C423" s="688"/>
      <c r="D423" s="316"/>
      <c r="E423" s="328"/>
      <c r="F423" s="328"/>
      <c r="G423" s="328"/>
      <c r="H423" s="328"/>
      <c r="I423" s="328"/>
      <c r="J423" s="328"/>
      <c r="K423" s="328"/>
      <c r="L423" s="438"/>
      <c r="M423" s="438"/>
      <c r="N423" s="183"/>
      <c r="O423" s="12"/>
      <c r="P423" s="12"/>
    </row>
    <row r="424" spans="1:16" ht="13.5" hidden="1" thickBot="1">
      <c r="A424" s="123"/>
      <c r="B424" s="687"/>
      <c r="C424" s="688"/>
      <c r="D424" s="316"/>
      <c r="E424" s="328"/>
      <c r="F424" s="328"/>
      <c r="G424" s="328"/>
      <c r="H424" s="328"/>
      <c r="I424" s="328"/>
      <c r="J424" s="328"/>
      <c r="K424" s="328"/>
      <c r="L424" s="438"/>
      <c r="M424" s="438"/>
      <c r="N424" s="183"/>
      <c r="O424" s="12"/>
      <c r="P424" s="12"/>
    </row>
    <row r="425" spans="1:16" ht="16.5" thickBot="1">
      <c r="A425" s="123"/>
      <c r="B425" s="695" t="s">
        <v>122</v>
      </c>
      <c r="C425" s="696"/>
      <c r="D425" s="316"/>
      <c r="E425" s="315"/>
      <c r="F425" s="315"/>
      <c r="G425" s="316"/>
      <c r="H425" s="315"/>
      <c r="I425" s="316"/>
      <c r="J425" s="315"/>
      <c r="K425" s="317"/>
      <c r="L425" s="183"/>
      <c r="M425" s="183"/>
      <c r="N425" s="183"/>
      <c r="O425" s="12"/>
      <c r="P425" s="12"/>
    </row>
    <row r="426" spans="1:21" s="116" customFormat="1" ht="13.5" thickBot="1">
      <c r="A426" s="126"/>
      <c r="B426" s="687"/>
      <c r="C426" s="688"/>
      <c r="D426" s="318"/>
      <c r="E426" s="320"/>
      <c r="F426" s="320"/>
      <c r="G426" s="318"/>
      <c r="H426" s="320"/>
      <c r="I426" s="318"/>
      <c r="J426" s="320"/>
      <c r="K426" s="321"/>
      <c r="L426" s="186"/>
      <c r="M426" s="186"/>
      <c r="N426" s="186"/>
      <c r="Q426" s="115"/>
      <c r="R426" s="115"/>
      <c r="S426" s="115"/>
      <c r="T426" s="115"/>
      <c r="U426" s="115"/>
    </row>
    <row r="427" spans="1:21" s="116" customFormat="1" ht="13.5" hidden="1" thickBot="1">
      <c r="A427" s="126"/>
      <c r="B427" s="687"/>
      <c r="C427" s="688"/>
      <c r="D427" s="318"/>
      <c r="E427" s="320"/>
      <c r="F427" s="320"/>
      <c r="G427" s="318"/>
      <c r="H427" s="320"/>
      <c r="I427" s="318"/>
      <c r="J427" s="320"/>
      <c r="K427" s="321"/>
      <c r="L427" s="186"/>
      <c r="M427" s="186"/>
      <c r="N427" s="186"/>
      <c r="Q427" s="115"/>
      <c r="R427" s="115"/>
      <c r="S427" s="115"/>
      <c r="T427" s="115"/>
      <c r="U427" s="115"/>
    </row>
    <row r="428" spans="1:21" s="116" customFormat="1" ht="13.5" hidden="1" thickBot="1">
      <c r="A428" s="126"/>
      <c r="B428" s="687"/>
      <c r="C428" s="688"/>
      <c r="D428" s="318"/>
      <c r="E428" s="320"/>
      <c r="F428" s="320"/>
      <c r="G428" s="318"/>
      <c r="H428" s="320"/>
      <c r="I428" s="318"/>
      <c r="J428" s="320"/>
      <c r="K428" s="321"/>
      <c r="L428" s="186"/>
      <c r="M428" s="186"/>
      <c r="N428" s="186"/>
      <c r="Q428" s="115"/>
      <c r="R428" s="115"/>
      <c r="S428" s="115"/>
      <c r="T428" s="115"/>
      <c r="U428" s="115"/>
    </row>
    <row r="429" spans="1:16" ht="13.5" hidden="1" thickBot="1">
      <c r="A429" s="126"/>
      <c r="B429" s="687"/>
      <c r="C429" s="688"/>
      <c r="D429" s="316"/>
      <c r="E429" s="315"/>
      <c r="F429" s="315"/>
      <c r="G429" s="316"/>
      <c r="H429" s="315"/>
      <c r="I429" s="316"/>
      <c r="J429" s="315"/>
      <c r="K429" s="317"/>
      <c r="L429" s="183"/>
      <c r="M429" s="183"/>
      <c r="N429" s="183"/>
      <c r="O429" s="12"/>
      <c r="P429" s="12"/>
    </row>
    <row r="430" spans="1:16" ht="15" thickBot="1">
      <c r="A430" s="126"/>
      <c r="B430" s="692" t="str">
        <f>B391</f>
        <v>Завдання 2</v>
      </c>
      <c r="C430" s="693"/>
      <c r="D430" s="693"/>
      <c r="E430" s="693"/>
      <c r="F430" s="693"/>
      <c r="G430" s="693"/>
      <c r="H430" s="693"/>
      <c r="I430" s="693"/>
      <c r="J430" s="693"/>
      <c r="K430" s="694"/>
      <c r="L430" s="439"/>
      <c r="M430" s="439"/>
      <c r="N430" s="439"/>
      <c r="O430" s="12"/>
      <c r="P430" s="12"/>
    </row>
    <row r="431" spans="1:16" ht="16.5" thickBot="1">
      <c r="A431" s="126"/>
      <c r="B431" s="695" t="s">
        <v>119</v>
      </c>
      <c r="C431" s="696"/>
      <c r="D431" s="316"/>
      <c r="E431" s="315"/>
      <c r="F431" s="315"/>
      <c r="G431" s="316"/>
      <c r="H431" s="315"/>
      <c r="I431" s="316"/>
      <c r="J431" s="315"/>
      <c r="K431" s="317"/>
      <c r="L431" s="183"/>
      <c r="M431" s="183"/>
      <c r="N431" s="183"/>
      <c r="O431" s="12"/>
      <c r="P431" s="12"/>
    </row>
    <row r="432" spans="1:21" s="116" customFormat="1" ht="13.5" thickBot="1">
      <c r="A432" s="126"/>
      <c r="B432" s="697"/>
      <c r="C432" s="698"/>
      <c r="D432" s="319"/>
      <c r="E432" s="320"/>
      <c r="F432" s="320"/>
      <c r="G432" s="318"/>
      <c r="H432" s="320"/>
      <c r="I432" s="318"/>
      <c r="J432" s="320"/>
      <c r="K432" s="321"/>
      <c r="L432" s="186"/>
      <c r="M432" s="186"/>
      <c r="N432" s="186"/>
      <c r="Q432" s="115"/>
      <c r="R432" s="115"/>
      <c r="S432" s="115"/>
      <c r="T432" s="115"/>
      <c r="U432" s="115"/>
    </row>
    <row r="433" spans="1:21" s="116" customFormat="1" ht="13.5" hidden="1" thickBot="1">
      <c r="A433" s="126"/>
      <c r="B433" s="697"/>
      <c r="C433" s="698"/>
      <c r="D433" s="323"/>
      <c r="E433" s="324"/>
      <c r="F433" s="324"/>
      <c r="G433" s="322"/>
      <c r="H433" s="324"/>
      <c r="I433" s="322"/>
      <c r="J433" s="324"/>
      <c r="K433" s="325"/>
      <c r="L433" s="186"/>
      <c r="M433" s="186"/>
      <c r="N433" s="186"/>
      <c r="Q433" s="115"/>
      <c r="R433" s="115"/>
      <c r="S433" s="115"/>
      <c r="T433" s="115"/>
      <c r="U433" s="115"/>
    </row>
    <row r="434" spans="1:21" s="116" customFormat="1" ht="13.5" hidden="1" thickBot="1">
      <c r="A434" s="126"/>
      <c r="B434" s="697"/>
      <c r="C434" s="698"/>
      <c r="D434" s="323"/>
      <c r="E434" s="324"/>
      <c r="F434" s="324"/>
      <c r="G434" s="322"/>
      <c r="H434" s="324"/>
      <c r="I434" s="322"/>
      <c r="J434" s="324"/>
      <c r="K434" s="324"/>
      <c r="L434" s="186"/>
      <c r="M434" s="186"/>
      <c r="N434" s="186"/>
      <c r="Q434" s="115"/>
      <c r="R434" s="115"/>
      <c r="S434" s="115"/>
      <c r="T434" s="115"/>
      <c r="U434" s="115"/>
    </row>
    <row r="435" spans="1:21" s="116" customFormat="1" ht="13.5" hidden="1" thickBot="1">
      <c r="A435" s="126"/>
      <c r="B435" s="697"/>
      <c r="C435" s="698"/>
      <c r="D435" s="323"/>
      <c r="E435" s="324"/>
      <c r="F435" s="324"/>
      <c r="G435" s="322"/>
      <c r="H435" s="324"/>
      <c r="I435" s="322"/>
      <c r="J435" s="324"/>
      <c r="K435" s="325"/>
      <c r="L435" s="186"/>
      <c r="M435" s="186"/>
      <c r="N435" s="186"/>
      <c r="Q435" s="115"/>
      <c r="R435" s="115"/>
      <c r="S435" s="115"/>
      <c r="T435" s="115"/>
      <c r="U435" s="115"/>
    </row>
    <row r="436" spans="1:16" ht="16.5" thickBot="1">
      <c r="A436" s="123"/>
      <c r="B436" s="699" t="s">
        <v>120</v>
      </c>
      <c r="C436" s="700"/>
      <c r="D436" s="319"/>
      <c r="E436" s="320"/>
      <c r="F436" s="320"/>
      <c r="G436" s="318"/>
      <c r="H436" s="320"/>
      <c r="I436" s="318"/>
      <c r="J436" s="320"/>
      <c r="K436" s="321"/>
      <c r="L436" s="183"/>
      <c r="M436" s="183"/>
      <c r="N436" s="183"/>
      <c r="O436" s="12"/>
      <c r="P436" s="12"/>
    </row>
    <row r="437" spans="1:21" s="116" customFormat="1" ht="13.5" thickBot="1">
      <c r="A437" s="126"/>
      <c r="B437" s="687"/>
      <c r="C437" s="688"/>
      <c r="D437" s="326"/>
      <c r="E437" s="324"/>
      <c r="F437" s="324"/>
      <c r="G437" s="322"/>
      <c r="H437" s="324"/>
      <c r="I437" s="322"/>
      <c r="J437" s="324"/>
      <c r="K437" s="325"/>
      <c r="L437" s="186"/>
      <c r="M437" s="186"/>
      <c r="N437" s="186"/>
      <c r="Q437" s="115"/>
      <c r="R437" s="115"/>
      <c r="S437" s="115"/>
      <c r="T437" s="115"/>
      <c r="U437" s="115"/>
    </row>
    <row r="438" spans="1:16" ht="13.5" hidden="1" thickBot="1">
      <c r="A438" s="123"/>
      <c r="B438" s="687"/>
      <c r="C438" s="688"/>
      <c r="D438" s="326"/>
      <c r="E438" s="324"/>
      <c r="F438" s="324"/>
      <c r="G438" s="322"/>
      <c r="H438" s="324"/>
      <c r="I438" s="322"/>
      <c r="J438" s="324"/>
      <c r="K438" s="325"/>
      <c r="L438" s="183"/>
      <c r="M438" s="183"/>
      <c r="N438" s="183"/>
      <c r="O438" s="12"/>
      <c r="P438" s="12"/>
    </row>
    <row r="439" spans="1:16" ht="13.5" hidden="1" thickBot="1">
      <c r="A439" s="123"/>
      <c r="B439" s="687"/>
      <c r="C439" s="688"/>
      <c r="D439" s="326"/>
      <c r="E439" s="324"/>
      <c r="F439" s="324"/>
      <c r="G439" s="322"/>
      <c r="H439" s="324"/>
      <c r="I439" s="322"/>
      <c r="J439" s="324"/>
      <c r="K439" s="325"/>
      <c r="L439" s="183"/>
      <c r="M439" s="183"/>
      <c r="N439" s="183"/>
      <c r="O439" s="12"/>
      <c r="P439" s="12"/>
    </row>
    <row r="440" spans="1:16" ht="13.5" hidden="1" thickBot="1">
      <c r="A440" s="123"/>
      <c r="B440" s="687"/>
      <c r="C440" s="688"/>
      <c r="D440" s="326"/>
      <c r="E440" s="324"/>
      <c r="F440" s="324"/>
      <c r="G440" s="322"/>
      <c r="H440" s="324"/>
      <c r="I440" s="322"/>
      <c r="J440" s="324"/>
      <c r="K440" s="325"/>
      <c r="L440" s="438"/>
      <c r="M440" s="438"/>
      <c r="N440" s="183"/>
      <c r="O440" s="12"/>
      <c r="P440" s="12"/>
    </row>
    <row r="441" spans="1:16" ht="16.5" thickBot="1">
      <c r="A441" s="123"/>
      <c r="B441" s="695" t="s">
        <v>121</v>
      </c>
      <c r="C441" s="696"/>
      <c r="D441" s="327"/>
      <c r="E441" s="315"/>
      <c r="F441" s="315"/>
      <c r="G441" s="316"/>
      <c r="H441" s="315"/>
      <c r="I441" s="316"/>
      <c r="J441" s="315"/>
      <c r="K441" s="317"/>
      <c r="L441" s="438"/>
      <c r="M441" s="438"/>
      <c r="N441" s="183"/>
      <c r="O441" s="12"/>
      <c r="P441" s="12"/>
    </row>
    <row r="442" spans="1:16" ht="13.5" thickBot="1">
      <c r="A442" s="123"/>
      <c r="B442" s="687"/>
      <c r="C442" s="688"/>
      <c r="D442" s="327"/>
      <c r="E442" s="315"/>
      <c r="F442" s="315"/>
      <c r="G442" s="316"/>
      <c r="H442" s="315"/>
      <c r="I442" s="316"/>
      <c r="J442" s="315"/>
      <c r="K442" s="317"/>
      <c r="L442" s="438"/>
      <c r="M442" s="438"/>
      <c r="N442" s="183"/>
      <c r="O442" s="12"/>
      <c r="P442" s="12"/>
    </row>
    <row r="443" spans="1:16" ht="13.5" hidden="1" thickBot="1">
      <c r="A443" s="123"/>
      <c r="B443" s="687"/>
      <c r="C443" s="688"/>
      <c r="D443" s="316"/>
      <c r="E443" s="328"/>
      <c r="F443" s="328"/>
      <c r="G443" s="328"/>
      <c r="H443" s="328"/>
      <c r="I443" s="328"/>
      <c r="J443" s="328"/>
      <c r="K443" s="328"/>
      <c r="L443" s="438"/>
      <c r="M443" s="438"/>
      <c r="N443" s="183"/>
      <c r="O443" s="12"/>
      <c r="P443" s="12"/>
    </row>
    <row r="444" spans="1:16" ht="13.5" hidden="1" thickBot="1">
      <c r="A444" s="123"/>
      <c r="B444" s="687"/>
      <c r="C444" s="688"/>
      <c r="D444" s="316"/>
      <c r="E444" s="328"/>
      <c r="F444" s="328"/>
      <c r="G444" s="328"/>
      <c r="H444" s="328"/>
      <c r="I444" s="328"/>
      <c r="J444" s="328"/>
      <c r="K444" s="328"/>
      <c r="L444" s="438"/>
      <c r="M444" s="438"/>
      <c r="N444" s="183"/>
      <c r="O444" s="12"/>
      <c r="P444" s="12"/>
    </row>
    <row r="445" spans="1:16" ht="13.5" hidden="1" thickBot="1">
      <c r="A445" s="123"/>
      <c r="B445" s="687"/>
      <c r="C445" s="688"/>
      <c r="D445" s="316"/>
      <c r="E445" s="328"/>
      <c r="F445" s="328"/>
      <c r="G445" s="328"/>
      <c r="H445" s="328"/>
      <c r="I445" s="328"/>
      <c r="J445" s="328"/>
      <c r="K445" s="328"/>
      <c r="L445" s="438"/>
      <c r="M445" s="438"/>
      <c r="N445" s="183"/>
      <c r="O445" s="12"/>
      <c r="P445" s="12"/>
    </row>
    <row r="446" spans="1:16" ht="16.5" thickBot="1">
      <c r="A446" s="123"/>
      <c r="B446" s="695" t="s">
        <v>122</v>
      </c>
      <c r="C446" s="696"/>
      <c r="D446" s="316"/>
      <c r="E446" s="315"/>
      <c r="F446" s="315"/>
      <c r="G446" s="316"/>
      <c r="H446" s="315"/>
      <c r="I446" s="316"/>
      <c r="J446" s="315"/>
      <c r="K446" s="317"/>
      <c r="L446" s="438"/>
      <c r="M446" s="438"/>
      <c r="N446" s="183"/>
      <c r="O446" s="12"/>
      <c r="P446" s="12"/>
    </row>
    <row r="447" spans="1:16" ht="13.5" thickBot="1">
      <c r="A447" s="123"/>
      <c r="B447" s="687"/>
      <c r="C447" s="688"/>
      <c r="D447" s="318"/>
      <c r="E447" s="320"/>
      <c r="F447" s="320"/>
      <c r="G447" s="318"/>
      <c r="H447" s="320"/>
      <c r="I447" s="318"/>
      <c r="J447" s="320"/>
      <c r="K447" s="321"/>
      <c r="L447" s="438"/>
      <c r="M447" s="438"/>
      <c r="N447" s="183"/>
      <c r="O447" s="12"/>
      <c r="P447" s="12"/>
    </row>
    <row r="448" spans="1:16" ht="13.5" hidden="1" thickBot="1">
      <c r="A448" s="123"/>
      <c r="B448" s="687"/>
      <c r="C448" s="688"/>
      <c r="D448" s="318"/>
      <c r="E448" s="320"/>
      <c r="F448" s="320"/>
      <c r="G448" s="318"/>
      <c r="H448" s="320"/>
      <c r="I448" s="318"/>
      <c r="J448" s="320"/>
      <c r="K448" s="321"/>
      <c r="L448" s="183"/>
      <c r="M448" s="183"/>
      <c r="N448" s="183"/>
      <c r="O448" s="12"/>
      <c r="P448" s="12"/>
    </row>
    <row r="449" spans="1:21" s="116" customFormat="1" ht="13.5" hidden="1" thickBot="1">
      <c r="A449" s="126"/>
      <c r="B449" s="687"/>
      <c r="C449" s="688"/>
      <c r="D449" s="318"/>
      <c r="E449" s="320"/>
      <c r="F449" s="320"/>
      <c r="G449" s="318"/>
      <c r="H449" s="320"/>
      <c r="I449" s="318"/>
      <c r="J449" s="320"/>
      <c r="K449" s="321"/>
      <c r="L449" s="186"/>
      <c r="M449" s="186"/>
      <c r="N449" s="186"/>
      <c r="Q449" s="115"/>
      <c r="R449" s="115"/>
      <c r="S449" s="115"/>
      <c r="T449" s="115"/>
      <c r="U449" s="115"/>
    </row>
    <row r="450" spans="1:21" s="116" customFormat="1" ht="13.5" hidden="1" thickBot="1">
      <c r="A450" s="126"/>
      <c r="B450" s="687"/>
      <c r="C450" s="688"/>
      <c r="D450" s="316"/>
      <c r="E450" s="315"/>
      <c r="F450" s="315"/>
      <c r="G450" s="316"/>
      <c r="H450" s="315"/>
      <c r="I450" s="316"/>
      <c r="J450" s="315"/>
      <c r="K450" s="317"/>
      <c r="L450" s="186"/>
      <c r="M450" s="186"/>
      <c r="N450" s="186"/>
      <c r="Q450" s="115"/>
      <c r="R450" s="115"/>
      <c r="S450" s="115"/>
      <c r="T450" s="115"/>
      <c r="U450" s="115"/>
    </row>
    <row r="451" spans="1:16" ht="15.75" customHeight="1" hidden="1" thickBot="1">
      <c r="A451" s="440">
        <f>A414</f>
        <v>0</v>
      </c>
      <c r="B451" s="689" t="str">
        <f>CONCATENATE(Лист1!$A$23,Лист1!$B$23)</f>
        <v>Підпрограма  2</v>
      </c>
      <c r="C451" s="690"/>
      <c r="D451" s="690"/>
      <c r="E451" s="690"/>
      <c r="F451" s="690"/>
      <c r="G451" s="690"/>
      <c r="H451" s="690"/>
      <c r="I451" s="690"/>
      <c r="J451" s="690"/>
      <c r="K451" s="691"/>
      <c r="L451" s="441"/>
      <c r="M451" s="441"/>
      <c r="N451" s="441"/>
      <c r="O451" s="12"/>
      <c r="P451" s="12"/>
    </row>
    <row r="452" spans="1:16" ht="13.5" customHeight="1" hidden="1" thickBot="1">
      <c r="A452" s="122"/>
      <c r="B452" s="692" t="str">
        <f>B376</f>
        <v>Завдання 1</v>
      </c>
      <c r="C452" s="693"/>
      <c r="D452" s="693"/>
      <c r="E452" s="693"/>
      <c r="F452" s="693"/>
      <c r="G452" s="693"/>
      <c r="H452" s="693"/>
      <c r="I452" s="693"/>
      <c r="J452" s="693"/>
      <c r="K452" s="694"/>
      <c r="L452" s="442"/>
      <c r="M452" s="442"/>
      <c r="N452" s="442"/>
      <c r="O452" s="12"/>
      <c r="P452" s="12"/>
    </row>
    <row r="453" spans="1:16" ht="16.5" hidden="1" thickBot="1">
      <c r="A453" s="123"/>
      <c r="B453" s="695" t="s">
        <v>119</v>
      </c>
      <c r="C453" s="696"/>
      <c r="D453" s="316"/>
      <c r="E453" s="315"/>
      <c r="F453" s="315"/>
      <c r="G453" s="316"/>
      <c r="H453" s="315"/>
      <c r="I453" s="316"/>
      <c r="J453" s="315"/>
      <c r="K453" s="317"/>
      <c r="L453" s="116"/>
      <c r="M453" s="116"/>
      <c r="N453" s="116"/>
      <c r="O453" s="12"/>
      <c r="P453" s="12"/>
    </row>
    <row r="454" spans="1:16" ht="13.5" hidden="1" thickBot="1">
      <c r="A454" s="126"/>
      <c r="B454" s="697"/>
      <c r="C454" s="698"/>
      <c r="D454" s="319"/>
      <c r="E454" s="320"/>
      <c r="F454" s="320"/>
      <c r="G454" s="318"/>
      <c r="H454" s="320"/>
      <c r="I454" s="318"/>
      <c r="J454" s="320"/>
      <c r="K454" s="321"/>
      <c r="L454" s="116"/>
      <c r="M454" s="116"/>
      <c r="N454" s="116"/>
      <c r="O454" s="12"/>
      <c r="P454" s="12"/>
    </row>
    <row r="455" spans="1:16" ht="13.5" hidden="1" thickBot="1">
      <c r="A455" s="126"/>
      <c r="B455" s="697"/>
      <c r="C455" s="698"/>
      <c r="D455" s="323"/>
      <c r="E455" s="324"/>
      <c r="F455" s="324"/>
      <c r="G455" s="322"/>
      <c r="H455" s="324"/>
      <c r="I455" s="322"/>
      <c r="J455" s="324"/>
      <c r="K455" s="325"/>
      <c r="L455" s="116"/>
      <c r="M455" s="116"/>
      <c r="N455" s="116"/>
      <c r="O455" s="12"/>
      <c r="P455" s="12"/>
    </row>
    <row r="456" spans="1:16" ht="13.5" hidden="1" thickBot="1">
      <c r="A456" s="126"/>
      <c r="B456" s="697"/>
      <c r="C456" s="698"/>
      <c r="D456" s="323"/>
      <c r="E456" s="324"/>
      <c r="F456" s="324"/>
      <c r="G456" s="322"/>
      <c r="H456" s="324"/>
      <c r="I456" s="322"/>
      <c r="J456" s="324"/>
      <c r="K456" s="324"/>
      <c r="L456" s="116"/>
      <c r="M456" s="116"/>
      <c r="N456" s="116"/>
      <c r="O456" s="12"/>
      <c r="P456" s="12"/>
    </row>
    <row r="457" spans="1:16" ht="13.5" hidden="1" thickBot="1">
      <c r="A457" s="126"/>
      <c r="B457" s="697"/>
      <c r="C457" s="698"/>
      <c r="D457" s="323"/>
      <c r="E457" s="324"/>
      <c r="F457" s="324"/>
      <c r="G457" s="322"/>
      <c r="H457" s="324"/>
      <c r="I457" s="322"/>
      <c r="J457" s="324"/>
      <c r="K457" s="325"/>
      <c r="L457" s="116"/>
      <c r="M457" s="116"/>
      <c r="N457" s="116"/>
      <c r="O457" s="12"/>
      <c r="P457" s="12"/>
    </row>
    <row r="458" spans="1:16" ht="16.5" hidden="1" thickBot="1">
      <c r="A458" s="126"/>
      <c r="B458" s="699" t="s">
        <v>120</v>
      </c>
      <c r="C458" s="700"/>
      <c r="D458" s="319"/>
      <c r="E458" s="320"/>
      <c r="F458" s="320"/>
      <c r="G458" s="318"/>
      <c r="H458" s="320"/>
      <c r="I458" s="318"/>
      <c r="J458" s="320"/>
      <c r="K458" s="321"/>
      <c r="L458" s="116"/>
      <c r="M458" s="116"/>
      <c r="N458" s="116"/>
      <c r="O458" s="12"/>
      <c r="P458" s="12"/>
    </row>
    <row r="459" spans="1:16" ht="13.5" hidden="1" thickBot="1">
      <c r="A459" s="126"/>
      <c r="B459" s="687"/>
      <c r="C459" s="688"/>
      <c r="D459" s="326"/>
      <c r="E459" s="324"/>
      <c r="F459" s="324"/>
      <c r="G459" s="322"/>
      <c r="H459" s="324"/>
      <c r="I459" s="322"/>
      <c r="J459" s="324"/>
      <c r="K459" s="325"/>
      <c r="L459" s="116"/>
      <c r="M459" s="116"/>
      <c r="N459" s="116"/>
      <c r="O459" s="12"/>
      <c r="P459" s="12"/>
    </row>
    <row r="460" spans="1:16" ht="13.5" hidden="1" thickBot="1">
      <c r="A460" s="126"/>
      <c r="B460" s="687"/>
      <c r="C460" s="688"/>
      <c r="D460" s="326"/>
      <c r="E460" s="324"/>
      <c r="F460" s="324"/>
      <c r="G460" s="322"/>
      <c r="H460" s="324"/>
      <c r="I460" s="322"/>
      <c r="J460" s="324"/>
      <c r="K460" s="325"/>
      <c r="L460" s="116"/>
      <c r="M460" s="116"/>
      <c r="N460" s="116"/>
      <c r="O460" s="12"/>
      <c r="P460" s="12"/>
    </row>
    <row r="461" spans="1:16" ht="13.5" hidden="1" thickBot="1">
      <c r="A461" s="126"/>
      <c r="B461" s="687"/>
      <c r="C461" s="688"/>
      <c r="D461" s="326"/>
      <c r="E461" s="324"/>
      <c r="F461" s="324"/>
      <c r="G461" s="322"/>
      <c r="H461" s="324"/>
      <c r="I461" s="322"/>
      <c r="J461" s="324"/>
      <c r="K461" s="325"/>
      <c r="L461" s="116"/>
      <c r="M461" s="116"/>
      <c r="N461" s="116"/>
      <c r="O461" s="12"/>
      <c r="P461" s="12"/>
    </row>
    <row r="462" spans="1:16" ht="13.5" hidden="1" thickBot="1">
      <c r="A462" s="126"/>
      <c r="B462" s="687"/>
      <c r="C462" s="688"/>
      <c r="D462" s="326"/>
      <c r="E462" s="324"/>
      <c r="F462" s="324"/>
      <c r="G462" s="322"/>
      <c r="H462" s="324"/>
      <c r="I462" s="322"/>
      <c r="J462" s="324"/>
      <c r="K462" s="325"/>
      <c r="L462" s="116"/>
      <c r="M462" s="116"/>
      <c r="N462" s="116"/>
      <c r="O462" s="12"/>
      <c r="P462" s="12"/>
    </row>
    <row r="463" spans="1:16" ht="16.5" hidden="1" thickBot="1">
      <c r="A463" s="123"/>
      <c r="B463" s="695" t="s">
        <v>121</v>
      </c>
      <c r="C463" s="696"/>
      <c r="D463" s="327"/>
      <c r="E463" s="315"/>
      <c r="F463" s="315"/>
      <c r="G463" s="316"/>
      <c r="H463" s="315"/>
      <c r="I463" s="316"/>
      <c r="J463" s="315"/>
      <c r="K463" s="317"/>
      <c r="L463" s="116"/>
      <c r="M463" s="116"/>
      <c r="N463" s="116"/>
      <c r="O463" s="12"/>
      <c r="P463" s="12"/>
    </row>
    <row r="464" spans="1:16" ht="13.5" hidden="1" thickBot="1">
      <c r="A464" s="123"/>
      <c r="B464" s="687"/>
      <c r="C464" s="688"/>
      <c r="D464" s="327"/>
      <c r="E464" s="315"/>
      <c r="F464" s="315"/>
      <c r="G464" s="316"/>
      <c r="H464" s="315"/>
      <c r="I464" s="316"/>
      <c r="J464" s="315"/>
      <c r="K464" s="317"/>
      <c r="L464" s="116"/>
      <c r="M464" s="116"/>
      <c r="N464" s="116"/>
      <c r="O464" s="12"/>
      <c r="P464" s="12"/>
    </row>
    <row r="465" spans="1:16" ht="13.5" hidden="1" thickBot="1">
      <c r="A465" s="123"/>
      <c r="B465" s="687"/>
      <c r="C465" s="688"/>
      <c r="D465" s="316"/>
      <c r="E465" s="328"/>
      <c r="F465" s="328"/>
      <c r="G465" s="328"/>
      <c r="H465" s="328"/>
      <c r="I465" s="328"/>
      <c r="J465" s="328"/>
      <c r="K465" s="328"/>
      <c r="L465" s="116"/>
      <c r="M465" s="116"/>
      <c r="N465" s="116"/>
      <c r="O465" s="12"/>
      <c r="P465" s="12"/>
    </row>
    <row r="466" spans="1:16" ht="13.5" hidden="1" thickBot="1">
      <c r="A466" s="123"/>
      <c r="B466" s="687"/>
      <c r="C466" s="688"/>
      <c r="D466" s="316"/>
      <c r="E466" s="328"/>
      <c r="F466" s="328"/>
      <c r="G466" s="328"/>
      <c r="H466" s="328"/>
      <c r="I466" s="328"/>
      <c r="J466" s="328"/>
      <c r="K466" s="328"/>
      <c r="L466" s="116"/>
      <c r="M466" s="116"/>
      <c r="N466" s="116"/>
      <c r="O466" s="12"/>
      <c r="P466" s="12"/>
    </row>
    <row r="467" spans="1:16" ht="13.5" hidden="1" thickBot="1">
      <c r="A467" s="123"/>
      <c r="B467" s="687"/>
      <c r="C467" s="688"/>
      <c r="D467" s="316"/>
      <c r="E467" s="328"/>
      <c r="F467" s="328"/>
      <c r="G467" s="328"/>
      <c r="H467" s="328"/>
      <c r="I467" s="328"/>
      <c r="J467" s="328"/>
      <c r="K467" s="328"/>
      <c r="L467" s="116"/>
      <c r="M467" s="116"/>
      <c r="N467" s="116"/>
      <c r="O467" s="12"/>
      <c r="P467" s="12"/>
    </row>
    <row r="468" spans="1:16" ht="16.5" hidden="1" thickBot="1">
      <c r="A468" s="123"/>
      <c r="B468" s="695" t="s">
        <v>122</v>
      </c>
      <c r="C468" s="696"/>
      <c r="D468" s="316"/>
      <c r="E468" s="315"/>
      <c r="F468" s="315"/>
      <c r="G468" s="316"/>
      <c r="H468" s="315"/>
      <c r="I468" s="316"/>
      <c r="J468" s="315"/>
      <c r="K468" s="317"/>
      <c r="L468" s="116"/>
      <c r="M468" s="116"/>
      <c r="N468" s="116"/>
      <c r="O468" s="12"/>
      <c r="P468" s="12"/>
    </row>
    <row r="469" spans="1:16" ht="13.5" hidden="1" thickBot="1">
      <c r="A469" s="126"/>
      <c r="B469" s="687"/>
      <c r="C469" s="688"/>
      <c r="D469" s="318"/>
      <c r="E469" s="320"/>
      <c r="F469" s="320"/>
      <c r="G469" s="318"/>
      <c r="H469" s="320"/>
      <c r="I469" s="318"/>
      <c r="J469" s="320"/>
      <c r="K469" s="321"/>
      <c r="L469" s="116"/>
      <c r="M469" s="116"/>
      <c r="N469" s="116"/>
      <c r="O469" s="12"/>
      <c r="P469" s="12"/>
    </row>
    <row r="470" spans="1:16" ht="13.5" hidden="1" thickBot="1">
      <c r="A470" s="126"/>
      <c r="B470" s="687"/>
      <c r="C470" s="688"/>
      <c r="D470" s="318"/>
      <c r="E470" s="320"/>
      <c r="F470" s="320"/>
      <c r="G470" s="318"/>
      <c r="H470" s="320"/>
      <c r="I470" s="318"/>
      <c r="J470" s="320"/>
      <c r="K470" s="321"/>
      <c r="L470" s="116"/>
      <c r="M470" s="116"/>
      <c r="N470" s="116"/>
      <c r="O470" s="12"/>
      <c r="P470" s="12"/>
    </row>
    <row r="471" spans="1:16" ht="13.5" hidden="1" thickBot="1">
      <c r="A471" s="126"/>
      <c r="B471" s="687"/>
      <c r="C471" s="688"/>
      <c r="D471" s="318"/>
      <c r="E471" s="320"/>
      <c r="F471" s="320"/>
      <c r="G471" s="318"/>
      <c r="H471" s="320"/>
      <c r="I471" s="318"/>
      <c r="J471" s="320"/>
      <c r="K471" s="321"/>
      <c r="L471" s="116"/>
      <c r="M471" s="116"/>
      <c r="N471" s="116"/>
      <c r="O471" s="12"/>
      <c r="P471" s="12"/>
    </row>
    <row r="472" spans="1:16" ht="13.5" hidden="1" thickBot="1">
      <c r="A472" s="126"/>
      <c r="B472" s="687"/>
      <c r="C472" s="688"/>
      <c r="D472" s="316"/>
      <c r="E472" s="315"/>
      <c r="F472" s="315"/>
      <c r="G472" s="316"/>
      <c r="H472" s="315"/>
      <c r="I472" s="316"/>
      <c r="J472" s="315"/>
      <c r="K472" s="317"/>
      <c r="L472" s="116"/>
      <c r="M472" s="116"/>
      <c r="N472" s="116"/>
      <c r="O472" s="12"/>
      <c r="P472" s="12"/>
    </row>
    <row r="473" spans="1:16" ht="15" hidden="1" thickBot="1">
      <c r="A473" s="126"/>
      <c r="B473" s="692" t="str">
        <f>B395</f>
        <v>Завдання 2</v>
      </c>
      <c r="C473" s="693"/>
      <c r="D473" s="693"/>
      <c r="E473" s="693"/>
      <c r="F473" s="693"/>
      <c r="G473" s="693"/>
      <c r="H473" s="693"/>
      <c r="I473" s="693"/>
      <c r="J473" s="693"/>
      <c r="K473" s="694"/>
      <c r="L473" s="116"/>
      <c r="M473" s="116"/>
      <c r="N473" s="116"/>
      <c r="O473" s="12"/>
      <c r="P473" s="12"/>
    </row>
    <row r="474" spans="1:16" ht="16.5" hidden="1" thickBot="1">
      <c r="A474" s="126"/>
      <c r="B474" s="695" t="s">
        <v>119</v>
      </c>
      <c r="C474" s="696"/>
      <c r="D474" s="316"/>
      <c r="E474" s="315"/>
      <c r="F474" s="315"/>
      <c r="G474" s="316"/>
      <c r="H474" s="315"/>
      <c r="I474" s="316"/>
      <c r="J474" s="315"/>
      <c r="K474" s="317"/>
      <c r="L474" s="116"/>
      <c r="M474" s="116"/>
      <c r="N474" s="116"/>
      <c r="O474" s="12"/>
      <c r="P474" s="12"/>
    </row>
    <row r="475" spans="1:16" ht="13.5" hidden="1" thickBot="1">
      <c r="A475" s="126"/>
      <c r="B475" s="697"/>
      <c r="C475" s="698"/>
      <c r="D475" s="319"/>
      <c r="E475" s="320"/>
      <c r="F475" s="320"/>
      <c r="G475" s="318"/>
      <c r="H475" s="320"/>
      <c r="I475" s="318"/>
      <c r="J475" s="320"/>
      <c r="K475" s="321"/>
      <c r="L475" s="116"/>
      <c r="M475" s="116"/>
      <c r="N475" s="116"/>
      <c r="O475" s="12"/>
      <c r="P475" s="12"/>
    </row>
    <row r="476" spans="1:16" ht="13.5" hidden="1" thickBot="1">
      <c r="A476" s="126"/>
      <c r="B476" s="697"/>
      <c r="C476" s="698"/>
      <c r="D476" s="323"/>
      <c r="E476" s="324"/>
      <c r="F476" s="324"/>
      <c r="G476" s="322"/>
      <c r="H476" s="324"/>
      <c r="I476" s="322"/>
      <c r="J476" s="324"/>
      <c r="K476" s="325"/>
      <c r="L476" s="116"/>
      <c r="M476" s="116"/>
      <c r="N476" s="116"/>
      <c r="O476" s="12"/>
      <c r="P476" s="12"/>
    </row>
    <row r="477" spans="1:16" ht="13.5" hidden="1" thickBot="1">
      <c r="A477" s="126"/>
      <c r="B477" s="697"/>
      <c r="C477" s="698"/>
      <c r="D477" s="323"/>
      <c r="E477" s="324"/>
      <c r="F477" s="324"/>
      <c r="G477" s="322"/>
      <c r="H477" s="324"/>
      <c r="I477" s="322"/>
      <c r="J477" s="324"/>
      <c r="K477" s="324"/>
      <c r="L477" s="116"/>
      <c r="M477" s="116"/>
      <c r="N477" s="116"/>
      <c r="O477" s="12"/>
      <c r="P477" s="12"/>
    </row>
    <row r="478" spans="1:16" ht="13.5" hidden="1" thickBot="1">
      <c r="A478" s="126"/>
      <c r="B478" s="697"/>
      <c r="C478" s="698"/>
      <c r="D478" s="323"/>
      <c r="E478" s="324"/>
      <c r="F478" s="324"/>
      <c r="G478" s="322"/>
      <c r="H478" s="324"/>
      <c r="I478" s="322"/>
      <c r="J478" s="324"/>
      <c r="K478" s="325"/>
      <c r="L478" s="116"/>
      <c r="M478" s="116"/>
      <c r="N478" s="116"/>
      <c r="O478" s="12"/>
      <c r="P478" s="12"/>
    </row>
    <row r="479" spans="1:16" ht="16.5" hidden="1" thickBot="1">
      <c r="A479" s="123"/>
      <c r="B479" s="699" t="s">
        <v>120</v>
      </c>
      <c r="C479" s="700"/>
      <c r="D479" s="319"/>
      <c r="E479" s="320"/>
      <c r="F479" s="320"/>
      <c r="G479" s="318"/>
      <c r="H479" s="320"/>
      <c r="I479" s="318"/>
      <c r="J479" s="320"/>
      <c r="K479" s="321"/>
      <c r="L479" s="116"/>
      <c r="M479" s="116"/>
      <c r="N479" s="116"/>
      <c r="O479" s="12"/>
      <c r="P479" s="12"/>
    </row>
    <row r="480" spans="1:16" ht="13.5" hidden="1" thickBot="1">
      <c r="A480" s="126"/>
      <c r="B480" s="687"/>
      <c r="C480" s="688"/>
      <c r="D480" s="326"/>
      <c r="E480" s="324"/>
      <c r="F480" s="324"/>
      <c r="G480" s="322"/>
      <c r="H480" s="324"/>
      <c r="I480" s="322"/>
      <c r="J480" s="324"/>
      <c r="K480" s="325"/>
      <c r="L480" s="116"/>
      <c r="M480" s="116"/>
      <c r="N480" s="116"/>
      <c r="O480" s="12"/>
      <c r="P480" s="12"/>
    </row>
    <row r="481" spans="1:16" ht="13.5" hidden="1" thickBot="1">
      <c r="A481" s="123"/>
      <c r="B481" s="687"/>
      <c r="C481" s="688"/>
      <c r="D481" s="326"/>
      <c r="E481" s="324"/>
      <c r="F481" s="324"/>
      <c r="G481" s="322"/>
      <c r="H481" s="324"/>
      <c r="I481" s="322"/>
      <c r="J481" s="324"/>
      <c r="K481" s="325"/>
      <c r="L481" s="116"/>
      <c r="M481" s="116"/>
      <c r="N481" s="116"/>
      <c r="O481" s="12"/>
      <c r="P481" s="12"/>
    </row>
    <row r="482" spans="1:16" ht="13.5" hidden="1" thickBot="1">
      <c r="A482" s="123"/>
      <c r="B482" s="687"/>
      <c r="C482" s="688"/>
      <c r="D482" s="326"/>
      <c r="E482" s="324"/>
      <c r="F482" s="324"/>
      <c r="G482" s="322"/>
      <c r="H482" s="324"/>
      <c r="I482" s="322"/>
      <c r="J482" s="324"/>
      <c r="K482" s="325"/>
      <c r="L482" s="116"/>
      <c r="M482" s="116"/>
      <c r="N482" s="116"/>
      <c r="O482" s="12"/>
      <c r="P482" s="12"/>
    </row>
    <row r="483" spans="1:16" ht="13.5" hidden="1" thickBot="1">
      <c r="A483" s="123"/>
      <c r="B483" s="687"/>
      <c r="C483" s="688"/>
      <c r="D483" s="326"/>
      <c r="E483" s="324"/>
      <c r="F483" s="324"/>
      <c r="G483" s="322"/>
      <c r="H483" s="324"/>
      <c r="I483" s="322"/>
      <c r="J483" s="324"/>
      <c r="K483" s="325"/>
      <c r="L483" s="116"/>
      <c r="M483" s="116"/>
      <c r="N483" s="116"/>
      <c r="O483" s="12"/>
      <c r="P483" s="12"/>
    </row>
    <row r="484" spans="1:16" ht="16.5" hidden="1" thickBot="1">
      <c r="A484" s="123"/>
      <c r="B484" s="695" t="s">
        <v>121</v>
      </c>
      <c r="C484" s="696"/>
      <c r="D484" s="327"/>
      <c r="E484" s="315"/>
      <c r="F484" s="315"/>
      <c r="G484" s="316"/>
      <c r="H484" s="315"/>
      <c r="I484" s="316"/>
      <c r="J484" s="315"/>
      <c r="K484" s="317"/>
      <c r="L484" s="116"/>
      <c r="M484" s="116"/>
      <c r="N484" s="116"/>
      <c r="O484" s="12"/>
      <c r="P484" s="12"/>
    </row>
    <row r="485" spans="1:16" ht="13.5" hidden="1" thickBot="1">
      <c r="A485" s="123"/>
      <c r="B485" s="687"/>
      <c r="C485" s="688"/>
      <c r="D485" s="327"/>
      <c r="E485" s="315"/>
      <c r="F485" s="315"/>
      <c r="G485" s="316"/>
      <c r="H485" s="315"/>
      <c r="I485" s="316"/>
      <c r="J485" s="315"/>
      <c r="K485" s="317"/>
      <c r="L485" s="116"/>
      <c r="M485" s="116"/>
      <c r="N485" s="116"/>
      <c r="O485" s="12"/>
      <c r="P485" s="12"/>
    </row>
    <row r="486" spans="1:16" ht="13.5" hidden="1" thickBot="1">
      <c r="A486" s="123"/>
      <c r="B486" s="687"/>
      <c r="C486" s="688"/>
      <c r="D486" s="316"/>
      <c r="E486" s="328"/>
      <c r="F486" s="328"/>
      <c r="G486" s="328"/>
      <c r="H486" s="328"/>
      <c r="I486" s="328"/>
      <c r="J486" s="328"/>
      <c r="K486" s="328"/>
      <c r="L486" s="116"/>
      <c r="M486" s="116"/>
      <c r="N486" s="116"/>
      <c r="O486" s="12"/>
      <c r="P486" s="12"/>
    </row>
    <row r="487" spans="1:16" ht="13.5" hidden="1" thickBot="1">
      <c r="A487" s="123"/>
      <c r="B487" s="687"/>
      <c r="C487" s="688"/>
      <c r="D487" s="316"/>
      <c r="E487" s="328"/>
      <c r="F487" s="328"/>
      <c r="G487" s="328"/>
      <c r="H487" s="328"/>
      <c r="I487" s="328"/>
      <c r="J487" s="328"/>
      <c r="K487" s="328"/>
      <c r="L487" s="116"/>
      <c r="M487" s="116"/>
      <c r="N487" s="116"/>
      <c r="O487" s="12"/>
      <c r="P487" s="12"/>
    </row>
    <row r="488" spans="1:16" ht="13.5" hidden="1" thickBot="1">
      <c r="A488" s="123"/>
      <c r="B488" s="687"/>
      <c r="C488" s="688"/>
      <c r="D488" s="316"/>
      <c r="E488" s="328"/>
      <c r="F488" s="328"/>
      <c r="G488" s="328"/>
      <c r="H488" s="328"/>
      <c r="I488" s="328"/>
      <c r="J488" s="328"/>
      <c r="K488" s="328"/>
      <c r="L488" s="116"/>
      <c r="M488" s="116"/>
      <c r="N488" s="116"/>
      <c r="O488" s="12"/>
      <c r="P488" s="12"/>
    </row>
    <row r="489" spans="1:16" ht="16.5" hidden="1" thickBot="1">
      <c r="A489" s="123"/>
      <c r="B489" s="695" t="s">
        <v>122</v>
      </c>
      <c r="C489" s="696"/>
      <c r="D489" s="316"/>
      <c r="E489" s="315"/>
      <c r="F489" s="315"/>
      <c r="G489" s="316"/>
      <c r="H489" s="315"/>
      <c r="I489" s="316"/>
      <c r="J489" s="315"/>
      <c r="K489" s="317"/>
      <c r="L489" s="116"/>
      <c r="M489" s="116"/>
      <c r="N489" s="116"/>
      <c r="O489" s="12"/>
      <c r="P489" s="12"/>
    </row>
    <row r="490" spans="1:16" ht="13.5" hidden="1" thickBot="1">
      <c r="A490" s="123"/>
      <c r="B490" s="687"/>
      <c r="C490" s="688"/>
      <c r="D490" s="318"/>
      <c r="E490" s="320"/>
      <c r="F490" s="320"/>
      <c r="G490" s="318"/>
      <c r="H490" s="320"/>
      <c r="I490" s="318"/>
      <c r="J490" s="320"/>
      <c r="K490" s="321"/>
      <c r="L490" s="116"/>
      <c r="M490" s="116"/>
      <c r="N490" s="116"/>
      <c r="O490" s="12"/>
      <c r="P490" s="12"/>
    </row>
    <row r="491" spans="1:16" ht="13.5" hidden="1" thickBot="1">
      <c r="A491" s="123"/>
      <c r="B491" s="687"/>
      <c r="C491" s="688"/>
      <c r="D491" s="318"/>
      <c r="E491" s="320"/>
      <c r="F491" s="320"/>
      <c r="G491" s="318"/>
      <c r="H491" s="320"/>
      <c r="I491" s="318"/>
      <c r="J491" s="320"/>
      <c r="K491" s="321"/>
      <c r="L491" s="116"/>
      <c r="M491" s="116"/>
      <c r="N491" s="116"/>
      <c r="O491" s="12"/>
      <c r="P491" s="12"/>
    </row>
    <row r="492" spans="1:16" ht="13.5" hidden="1" thickBot="1">
      <c r="A492" s="126"/>
      <c r="B492" s="687"/>
      <c r="C492" s="688"/>
      <c r="D492" s="318"/>
      <c r="E492" s="320"/>
      <c r="F492" s="320"/>
      <c r="G492" s="318"/>
      <c r="H492" s="320"/>
      <c r="I492" s="318"/>
      <c r="J492" s="320"/>
      <c r="K492" s="321"/>
      <c r="L492" s="116"/>
      <c r="M492" s="116"/>
      <c r="N492" s="116"/>
      <c r="O492" s="12"/>
      <c r="P492" s="12"/>
    </row>
    <row r="493" spans="1:11" ht="11.25" customHeight="1" hidden="1" thickBot="1">
      <c r="A493" s="443"/>
      <c r="B493" s="687"/>
      <c r="C493" s="688"/>
      <c r="D493" s="316"/>
      <c r="E493" s="315"/>
      <c r="F493" s="315"/>
      <c r="G493" s="316"/>
      <c r="H493" s="315"/>
      <c r="I493" s="316"/>
      <c r="J493" s="315"/>
      <c r="K493" s="317"/>
    </row>
    <row r="494" spans="7:16" ht="12.75">
      <c r="G494" s="28">
        <v>5</v>
      </c>
      <c r="P494" t="str">
        <f>$P$64</f>
        <v>Продовження додатка 2</v>
      </c>
    </row>
    <row r="495" ht="12.75">
      <c r="G495" s="28"/>
    </row>
    <row r="496" spans="1:14" ht="15.75">
      <c r="A496" s="563" t="str">
        <f>CONCATENATE("8.2. Результативні показники бюджетної програми у ",Лист1!B12," - ",Лист1!B13," роках")</f>
        <v>8.2. Результативні показники бюджетної програми у 20__ - 20__ роках</v>
      </c>
      <c r="B496" s="563"/>
      <c r="C496" s="563"/>
      <c r="D496" s="563"/>
      <c r="E496" s="563"/>
      <c r="F496" s="563"/>
      <c r="G496" s="563"/>
      <c r="H496" s="563"/>
      <c r="I496" s="563"/>
      <c r="J496" s="563"/>
      <c r="K496" s="563"/>
      <c r="L496" s="563"/>
      <c r="M496" s="563"/>
      <c r="N496" s="563"/>
    </row>
    <row r="497" spans="1:14" ht="16.5" thickBot="1">
      <c r="A497" s="532"/>
      <c r="B497" s="532"/>
      <c r="C497" s="532"/>
      <c r="D497" s="532"/>
      <c r="E497" s="532"/>
      <c r="F497" s="532"/>
      <c r="G497" s="532"/>
      <c r="H497" s="532"/>
      <c r="I497" s="10" t="s">
        <v>317</v>
      </c>
      <c r="J497" s="532"/>
      <c r="K497" s="532"/>
      <c r="L497" s="532"/>
      <c r="M497" s="532"/>
      <c r="N497" s="532"/>
    </row>
    <row r="498" spans="1:16" ht="21" customHeight="1">
      <c r="A498" s="614" t="s">
        <v>13</v>
      </c>
      <c r="B498" s="709" t="s">
        <v>116</v>
      </c>
      <c r="C498" s="710"/>
      <c r="D498" s="715" t="s">
        <v>117</v>
      </c>
      <c r="E498" s="718" t="s">
        <v>118</v>
      </c>
      <c r="F498" s="722" t="str">
        <f>Лист1!$A$12</f>
        <v>20__ рік
(прогноз)</v>
      </c>
      <c r="G498" s="643"/>
      <c r="H498" s="640" t="str">
        <f>Лист1!$A$13</f>
        <v>20__ рік
(прогноз)</v>
      </c>
      <c r="I498" s="643"/>
      <c r="J498" s="630"/>
      <c r="K498" s="630"/>
      <c r="L498" s="85"/>
      <c r="M498" s="85"/>
      <c r="N498" s="85"/>
      <c r="O498" s="630"/>
      <c r="P498" s="630"/>
    </row>
    <row r="499" spans="1:16" ht="27" customHeight="1" thickBot="1">
      <c r="A499" s="615"/>
      <c r="B499" s="711"/>
      <c r="C499" s="712"/>
      <c r="D499" s="716"/>
      <c r="E499" s="719"/>
      <c r="F499" s="723"/>
      <c r="G499" s="645"/>
      <c r="H499" s="642"/>
      <c r="I499" s="645"/>
      <c r="J499" s="630"/>
      <c r="K499" s="630"/>
      <c r="L499" s="85"/>
      <c r="M499" s="85"/>
      <c r="N499" s="85"/>
      <c r="O499" s="630"/>
      <c r="P499" s="630"/>
    </row>
    <row r="500" spans="1:16" ht="12.75" customHeight="1">
      <c r="A500" s="615"/>
      <c r="B500" s="711"/>
      <c r="C500" s="712"/>
      <c r="D500" s="716"/>
      <c r="E500" s="720"/>
      <c r="F500" s="542" t="s">
        <v>79</v>
      </c>
      <c r="G500" s="542" t="s">
        <v>80</v>
      </c>
      <c r="H500" s="542" t="s">
        <v>79</v>
      </c>
      <c r="I500" s="542" t="s">
        <v>80</v>
      </c>
      <c r="J500" s="630"/>
      <c r="K500" s="630"/>
      <c r="L500" s="630"/>
      <c r="M500" s="630"/>
      <c r="N500" s="630"/>
      <c r="O500" s="630"/>
      <c r="P500" s="630"/>
    </row>
    <row r="501" spans="1:16" ht="13.5" customHeight="1" thickBot="1">
      <c r="A501" s="708"/>
      <c r="B501" s="713"/>
      <c r="C501" s="714"/>
      <c r="D501" s="717"/>
      <c r="E501" s="721"/>
      <c r="F501" s="707"/>
      <c r="G501" s="544"/>
      <c r="H501" s="544"/>
      <c r="I501" s="544"/>
      <c r="J501" s="630"/>
      <c r="K501" s="630"/>
      <c r="L501" s="630"/>
      <c r="M501" s="630"/>
      <c r="N501" s="630"/>
      <c r="O501" s="630"/>
      <c r="P501" s="630"/>
    </row>
    <row r="502" spans="1:16" ht="13.5" customHeight="1" thickBot="1">
      <c r="A502" s="120">
        <v>1</v>
      </c>
      <c r="B502" s="703">
        <v>2</v>
      </c>
      <c r="C502" s="704"/>
      <c r="D502" s="121">
        <v>3</v>
      </c>
      <c r="E502" s="14">
        <v>4</v>
      </c>
      <c r="F502" s="14">
        <v>5</v>
      </c>
      <c r="G502" s="56">
        <v>6</v>
      </c>
      <c r="H502" s="14">
        <v>7</v>
      </c>
      <c r="I502" s="57">
        <v>8</v>
      </c>
      <c r="J502" s="84"/>
      <c r="K502" s="84"/>
      <c r="L502" s="84"/>
      <c r="M502" s="84"/>
      <c r="N502" s="84"/>
      <c r="O502" s="84"/>
      <c r="P502" s="84"/>
    </row>
    <row r="503" spans="1:16" ht="18.75" customHeight="1" thickBot="1">
      <c r="A503" s="440">
        <f>A408</f>
        <v>0</v>
      </c>
      <c r="B503" s="689" t="str">
        <f>B408</f>
        <v>Підпрограма  1</v>
      </c>
      <c r="C503" s="690"/>
      <c r="D503" s="690"/>
      <c r="E503" s="690"/>
      <c r="F503" s="690"/>
      <c r="G503" s="690"/>
      <c r="H503" s="690"/>
      <c r="I503" s="691"/>
      <c r="J503" s="444"/>
      <c r="K503" s="444"/>
      <c r="L503" s="436"/>
      <c r="M503" s="436"/>
      <c r="N503" s="436"/>
      <c r="O503" s="12"/>
      <c r="P503" s="12"/>
    </row>
    <row r="504" spans="1:16" ht="18" customHeight="1" thickBot="1">
      <c r="A504" s="122"/>
      <c r="B504" s="692" t="str">
        <f>B409</f>
        <v>Завдання 1</v>
      </c>
      <c r="C504" s="693"/>
      <c r="D504" s="693"/>
      <c r="E504" s="693"/>
      <c r="F504" s="693"/>
      <c r="G504" s="693"/>
      <c r="H504" s="693"/>
      <c r="I504" s="694"/>
      <c r="J504" s="39"/>
      <c r="K504" s="39"/>
      <c r="L504" s="39"/>
      <c r="M504" s="39"/>
      <c r="N504" s="39"/>
      <c r="O504" s="12"/>
      <c r="P504" s="12"/>
    </row>
    <row r="505" spans="1:16" ht="16.5" thickBot="1">
      <c r="A505" s="123"/>
      <c r="B505" s="695" t="s">
        <v>119</v>
      </c>
      <c r="C505" s="696"/>
      <c r="D505" s="316"/>
      <c r="E505" s="315"/>
      <c r="F505" s="315"/>
      <c r="G505" s="316"/>
      <c r="H505" s="315"/>
      <c r="I505" s="317"/>
      <c r="J505" s="183"/>
      <c r="K505" s="183"/>
      <c r="L505" s="183"/>
      <c r="M505" s="183"/>
      <c r="N505" s="183"/>
      <c r="O505" s="12"/>
      <c r="P505" s="12"/>
    </row>
    <row r="506" spans="1:21" s="116" customFormat="1" ht="13.5" thickBot="1">
      <c r="A506" s="126"/>
      <c r="B506" s="697"/>
      <c r="C506" s="698"/>
      <c r="D506" s="319"/>
      <c r="E506" s="320"/>
      <c r="F506" s="320"/>
      <c r="G506" s="318"/>
      <c r="H506" s="320"/>
      <c r="I506" s="321"/>
      <c r="J506" s="186"/>
      <c r="K506" s="186"/>
      <c r="L506" s="186"/>
      <c r="M506" s="186"/>
      <c r="N506" s="186"/>
      <c r="Q506" s="115"/>
      <c r="R506" s="115"/>
      <c r="S506" s="115"/>
      <c r="T506" s="115"/>
      <c r="U506" s="115"/>
    </row>
    <row r="507" spans="1:21" s="116" customFormat="1" ht="13.5" hidden="1" thickBot="1">
      <c r="A507" s="126"/>
      <c r="B507" s="697"/>
      <c r="C507" s="698"/>
      <c r="D507" s="323"/>
      <c r="E507" s="324"/>
      <c r="F507" s="324"/>
      <c r="G507" s="322"/>
      <c r="H507" s="324"/>
      <c r="I507" s="325"/>
      <c r="J507" s="437"/>
      <c r="K507" s="437"/>
      <c r="L507" s="437"/>
      <c r="M507" s="437"/>
      <c r="N507" s="437"/>
      <c r="Q507" s="115"/>
      <c r="R507" s="115"/>
      <c r="S507" s="115"/>
      <c r="T507" s="115"/>
      <c r="U507" s="115"/>
    </row>
    <row r="508" spans="1:21" s="116" customFormat="1" ht="13.5" hidden="1" thickBot="1">
      <c r="A508" s="126"/>
      <c r="B508" s="697"/>
      <c r="C508" s="698"/>
      <c r="D508" s="323"/>
      <c r="E508" s="324"/>
      <c r="F508" s="324"/>
      <c r="G508" s="322"/>
      <c r="H508" s="324"/>
      <c r="I508" s="325"/>
      <c r="J508" s="437"/>
      <c r="K508" s="437"/>
      <c r="L508" s="437"/>
      <c r="M508" s="437"/>
      <c r="N508" s="437"/>
      <c r="Q508" s="115"/>
      <c r="R508" s="115"/>
      <c r="S508" s="115"/>
      <c r="T508" s="115"/>
      <c r="U508" s="115"/>
    </row>
    <row r="509" spans="1:21" s="116" customFormat="1" ht="13.5" hidden="1" thickBot="1">
      <c r="A509" s="126"/>
      <c r="B509" s="697"/>
      <c r="C509" s="698"/>
      <c r="D509" s="323"/>
      <c r="E509" s="324"/>
      <c r="F509" s="324"/>
      <c r="G509" s="322"/>
      <c r="H509" s="324"/>
      <c r="I509" s="325"/>
      <c r="J509" s="437"/>
      <c r="K509" s="437"/>
      <c r="L509" s="437"/>
      <c r="M509" s="437"/>
      <c r="N509" s="437"/>
      <c r="Q509" s="115"/>
      <c r="R509" s="115"/>
      <c r="S509" s="115"/>
      <c r="T509" s="115"/>
      <c r="U509" s="115"/>
    </row>
    <row r="510" spans="1:21" s="116" customFormat="1" ht="16.5" thickBot="1">
      <c r="A510" s="126"/>
      <c r="B510" s="699" t="s">
        <v>120</v>
      </c>
      <c r="C510" s="700"/>
      <c r="D510" s="319"/>
      <c r="E510" s="320"/>
      <c r="F510" s="320"/>
      <c r="G510" s="318"/>
      <c r="H510" s="320"/>
      <c r="I510" s="321"/>
      <c r="J510" s="186"/>
      <c r="K510" s="186"/>
      <c r="L510" s="186"/>
      <c r="M510" s="186"/>
      <c r="N510" s="186"/>
      <c r="Q510" s="115"/>
      <c r="R510" s="115"/>
      <c r="S510" s="115"/>
      <c r="T510" s="115"/>
      <c r="U510" s="115"/>
    </row>
    <row r="511" spans="1:21" s="116" customFormat="1" ht="13.5" thickBot="1">
      <c r="A511" s="126"/>
      <c r="B511" s="687"/>
      <c r="C511" s="688"/>
      <c r="D511" s="326"/>
      <c r="E511" s="324"/>
      <c r="F511" s="324"/>
      <c r="G511" s="322"/>
      <c r="H511" s="324"/>
      <c r="I511" s="325"/>
      <c r="J511" s="437"/>
      <c r="K511" s="437"/>
      <c r="L511" s="437"/>
      <c r="M511" s="437"/>
      <c r="N511" s="437"/>
      <c r="Q511" s="115"/>
      <c r="R511" s="115"/>
      <c r="S511" s="115"/>
      <c r="T511" s="115"/>
      <c r="U511" s="115"/>
    </row>
    <row r="512" spans="1:21" s="116" customFormat="1" ht="13.5" hidden="1" thickBot="1">
      <c r="A512" s="126"/>
      <c r="B512" s="687"/>
      <c r="C512" s="688"/>
      <c r="D512" s="326"/>
      <c r="E512" s="324"/>
      <c r="F512" s="324"/>
      <c r="G512" s="322"/>
      <c r="H512" s="324"/>
      <c r="I512" s="325"/>
      <c r="J512" s="437"/>
      <c r="K512" s="437"/>
      <c r="L512" s="437"/>
      <c r="M512" s="437"/>
      <c r="N512" s="437"/>
      <c r="Q512" s="115"/>
      <c r="R512" s="115"/>
      <c r="S512" s="115"/>
      <c r="T512" s="115"/>
      <c r="U512" s="115"/>
    </row>
    <row r="513" spans="1:21" s="116" customFormat="1" ht="13.5" hidden="1" thickBot="1">
      <c r="A513" s="126"/>
      <c r="B513" s="687"/>
      <c r="C513" s="688"/>
      <c r="D513" s="326"/>
      <c r="E513" s="324"/>
      <c r="F513" s="324"/>
      <c r="G513" s="322"/>
      <c r="H513" s="324"/>
      <c r="I513" s="325"/>
      <c r="J513" s="437"/>
      <c r="K513" s="437"/>
      <c r="L513" s="437"/>
      <c r="M513" s="437"/>
      <c r="N513" s="437"/>
      <c r="Q513" s="115"/>
      <c r="R513" s="115"/>
      <c r="S513" s="115"/>
      <c r="T513" s="115"/>
      <c r="U513" s="115"/>
    </row>
    <row r="514" spans="1:21" s="116" customFormat="1" ht="13.5" hidden="1" thickBot="1">
      <c r="A514" s="126"/>
      <c r="B514" s="687"/>
      <c r="C514" s="688"/>
      <c r="D514" s="326"/>
      <c r="E514" s="324"/>
      <c r="F514" s="324"/>
      <c r="G514" s="322"/>
      <c r="H514" s="324"/>
      <c r="I514" s="325"/>
      <c r="J514" s="437"/>
      <c r="K514" s="437"/>
      <c r="L514" s="437"/>
      <c r="M514" s="437"/>
      <c r="N514" s="437"/>
      <c r="Q514" s="115"/>
      <c r="R514" s="115"/>
      <c r="S514" s="115"/>
      <c r="T514" s="115"/>
      <c r="U514" s="115"/>
    </row>
    <row r="515" spans="1:16" ht="16.5" thickBot="1">
      <c r="A515" s="123"/>
      <c r="B515" s="695" t="s">
        <v>121</v>
      </c>
      <c r="C515" s="696"/>
      <c r="D515" s="327"/>
      <c r="E515" s="315"/>
      <c r="F515" s="315"/>
      <c r="G515" s="316"/>
      <c r="H515" s="315"/>
      <c r="I515" s="317"/>
      <c r="J515" s="183"/>
      <c r="K515" s="183"/>
      <c r="L515" s="183"/>
      <c r="M515" s="183"/>
      <c r="N515" s="183"/>
      <c r="O515" s="12"/>
      <c r="P515" s="12"/>
    </row>
    <row r="516" spans="1:16" ht="13.5" thickBot="1">
      <c r="A516" s="123"/>
      <c r="B516" s="687"/>
      <c r="C516" s="688"/>
      <c r="D516" s="327"/>
      <c r="E516" s="315"/>
      <c r="F516" s="315"/>
      <c r="G516" s="316"/>
      <c r="H516" s="315"/>
      <c r="I516" s="317"/>
      <c r="J516" s="183"/>
      <c r="K516" s="183"/>
      <c r="L516" s="183"/>
      <c r="M516" s="183"/>
      <c r="N516" s="183"/>
      <c r="O516" s="12"/>
      <c r="P516" s="12"/>
    </row>
    <row r="517" spans="1:16" ht="13.5" hidden="1" thickBot="1">
      <c r="A517" s="123"/>
      <c r="B517" s="687"/>
      <c r="C517" s="688"/>
      <c r="D517" s="316"/>
      <c r="E517" s="328"/>
      <c r="F517" s="328"/>
      <c r="G517" s="328"/>
      <c r="H517" s="328"/>
      <c r="I517" s="328"/>
      <c r="J517" s="438"/>
      <c r="K517" s="438"/>
      <c r="L517" s="438"/>
      <c r="M517" s="438"/>
      <c r="N517" s="183"/>
      <c r="O517" s="12"/>
      <c r="P517" s="12"/>
    </row>
    <row r="518" spans="1:16" ht="13.5" hidden="1" thickBot="1">
      <c r="A518" s="123"/>
      <c r="B518" s="687"/>
      <c r="C518" s="688"/>
      <c r="D518" s="316"/>
      <c r="E518" s="328"/>
      <c r="F518" s="328"/>
      <c r="G518" s="328"/>
      <c r="H518" s="328"/>
      <c r="I518" s="328"/>
      <c r="J518" s="438"/>
      <c r="K518" s="438"/>
      <c r="L518" s="438"/>
      <c r="M518" s="438"/>
      <c r="N518" s="183"/>
      <c r="O518" s="12"/>
      <c r="P518" s="12"/>
    </row>
    <row r="519" spans="1:16" ht="13.5" hidden="1" thickBot="1">
      <c r="A519" s="123"/>
      <c r="B519" s="687"/>
      <c r="C519" s="688"/>
      <c r="D519" s="316"/>
      <c r="E519" s="328"/>
      <c r="F519" s="328"/>
      <c r="G519" s="328"/>
      <c r="H519" s="328"/>
      <c r="I519" s="328"/>
      <c r="J519" s="438"/>
      <c r="K519" s="438"/>
      <c r="L519" s="438"/>
      <c r="M519" s="438"/>
      <c r="N519" s="183"/>
      <c r="O519" s="12"/>
      <c r="P519" s="12"/>
    </row>
    <row r="520" spans="1:16" ht="16.5" thickBot="1">
      <c r="A520" s="123"/>
      <c r="B520" s="695" t="s">
        <v>122</v>
      </c>
      <c r="C520" s="696"/>
      <c r="D520" s="316"/>
      <c r="E520" s="315"/>
      <c r="F520" s="315"/>
      <c r="G520" s="316"/>
      <c r="H520" s="315"/>
      <c r="I520" s="317"/>
      <c r="J520" s="183"/>
      <c r="K520" s="183"/>
      <c r="L520" s="183"/>
      <c r="M520" s="183"/>
      <c r="N520" s="183"/>
      <c r="O520" s="12"/>
      <c r="P520" s="12"/>
    </row>
    <row r="521" spans="1:21" s="116" customFormat="1" ht="13.5" thickBot="1">
      <c r="A521" s="126"/>
      <c r="B521" s="687"/>
      <c r="C521" s="688"/>
      <c r="D521" s="318"/>
      <c r="E521" s="320"/>
      <c r="F521" s="320"/>
      <c r="G521" s="318"/>
      <c r="H521" s="320"/>
      <c r="I521" s="321"/>
      <c r="J521" s="186"/>
      <c r="K521" s="186"/>
      <c r="L521" s="186"/>
      <c r="M521" s="186"/>
      <c r="N521" s="186"/>
      <c r="Q521" s="115"/>
      <c r="R521" s="115"/>
      <c r="S521" s="115"/>
      <c r="T521" s="115"/>
      <c r="U521" s="115"/>
    </row>
    <row r="522" spans="1:21" s="116" customFormat="1" ht="13.5" hidden="1" thickBot="1">
      <c r="A522" s="126"/>
      <c r="B522" s="687"/>
      <c r="C522" s="688"/>
      <c r="D522" s="318"/>
      <c r="E522" s="320"/>
      <c r="F522" s="320"/>
      <c r="G522" s="318"/>
      <c r="H522" s="320"/>
      <c r="I522" s="321"/>
      <c r="J522" s="186"/>
      <c r="K522" s="186"/>
      <c r="L522" s="186"/>
      <c r="M522" s="186"/>
      <c r="N522" s="186"/>
      <c r="Q522" s="115"/>
      <c r="R522" s="115"/>
      <c r="S522" s="115"/>
      <c r="T522" s="115"/>
      <c r="U522" s="115"/>
    </row>
    <row r="523" spans="1:21" s="116" customFormat="1" ht="13.5" hidden="1" thickBot="1">
      <c r="A523" s="126"/>
      <c r="B523" s="687"/>
      <c r="C523" s="688"/>
      <c r="D523" s="318"/>
      <c r="E523" s="320"/>
      <c r="F523" s="320"/>
      <c r="G523" s="318"/>
      <c r="H523" s="320"/>
      <c r="I523" s="321"/>
      <c r="J523" s="186"/>
      <c r="K523" s="186"/>
      <c r="L523" s="186"/>
      <c r="M523" s="186"/>
      <c r="N523" s="186"/>
      <c r="Q523" s="115"/>
      <c r="R523" s="115"/>
      <c r="S523" s="115"/>
      <c r="T523" s="115"/>
      <c r="U523" s="115"/>
    </row>
    <row r="524" spans="1:16" ht="13.5" hidden="1" thickBot="1">
      <c r="A524" s="126"/>
      <c r="B524" s="687"/>
      <c r="C524" s="688"/>
      <c r="D524" s="316"/>
      <c r="E524" s="315"/>
      <c r="F524" s="315"/>
      <c r="G524" s="316"/>
      <c r="H524" s="315"/>
      <c r="I524" s="317"/>
      <c r="J524" s="183"/>
      <c r="K524" s="183"/>
      <c r="L524" s="183"/>
      <c r="M524" s="183"/>
      <c r="N524" s="183"/>
      <c r="O524" s="12"/>
      <c r="P524" s="12"/>
    </row>
    <row r="525" spans="1:16" ht="15" thickBot="1">
      <c r="A525" s="126"/>
      <c r="B525" s="692" t="str">
        <f>B430</f>
        <v>Завдання 2</v>
      </c>
      <c r="C525" s="693"/>
      <c r="D525" s="693"/>
      <c r="E525" s="693"/>
      <c r="F525" s="693"/>
      <c r="G525" s="693"/>
      <c r="H525" s="693"/>
      <c r="I525" s="694"/>
      <c r="J525" s="39"/>
      <c r="K525" s="39"/>
      <c r="L525" s="439"/>
      <c r="M525" s="439"/>
      <c r="N525" s="439"/>
      <c r="O525" s="12"/>
      <c r="P525" s="12"/>
    </row>
    <row r="526" spans="1:16" ht="16.5" thickBot="1">
      <c r="A526" s="126"/>
      <c r="B526" s="695" t="s">
        <v>119</v>
      </c>
      <c r="C526" s="696"/>
      <c r="D526" s="316"/>
      <c r="E526" s="315"/>
      <c r="F526" s="315"/>
      <c r="G526" s="316"/>
      <c r="H526" s="315"/>
      <c r="I526" s="317"/>
      <c r="J526" s="183"/>
      <c r="K526" s="183"/>
      <c r="L526" s="183"/>
      <c r="M526" s="183"/>
      <c r="N526" s="183"/>
      <c r="O526" s="12"/>
      <c r="P526" s="12"/>
    </row>
    <row r="527" spans="1:21" s="116" customFormat="1" ht="13.5" thickBot="1">
      <c r="A527" s="126"/>
      <c r="B527" s="697"/>
      <c r="C527" s="698"/>
      <c r="D527" s="319"/>
      <c r="E527" s="320"/>
      <c r="F527" s="320"/>
      <c r="G527" s="318"/>
      <c r="H527" s="320"/>
      <c r="I527" s="321"/>
      <c r="J527" s="186"/>
      <c r="K527" s="186"/>
      <c r="L527" s="186"/>
      <c r="M527" s="186"/>
      <c r="N527" s="186"/>
      <c r="Q527" s="115"/>
      <c r="R527" s="115"/>
      <c r="S527" s="115"/>
      <c r="T527" s="115"/>
      <c r="U527" s="115"/>
    </row>
    <row r="528" spans="1:21" s="116" customFormat="1" ht="13.5" hidden="1" thickBot="1">
      <c r="A528" s="126"/>
      <c r="B528" s="697"/>
      <c r="C528" s="698"/>
      <c r="D528" s="323"/>
      <c r="E528" s="324"/>
      <c r="F528" s="324"/>
      <c r="G528" s="322"/>
      <c r="H528" s="324"/>
      <c r="I528" s="325"/>
      <c r="J528" s="437"/>
      <c r="K528" s="437"/>
      <c r="L528" s="186"/>
      <c r="M528" s="186"/>
      <c r="N528" s="186"/>
      <c r="Q528" s="115"/>
      <c r="R528" s="115"/>
      <c r="S528" s="115"/>
      <c r="T528" s="115"/>
      <c r="U528" s="115"/>
    </row>
    <row r="529" spans="1:21" s="116" customFormat="1" ht="13.5" hidden="1" thickBot="1">
      <c r="A529" s="126"/>
      <c r="B529" s="697"/>
      <c r="C529" s="698"/>
      <c r="D529" s="323"/>
      <c r="E529" s="324"/>
      <c r="F529" s="324"/>
      <c r="G529" s="322"/>
      <c r="H529" s="324"/>
      <c r="I529" s="325"/>
      <c r="J529" s="437"/>
      <c r="K529" s="437"/>
      <c r="L529" s="186"/>
      <c r="M529" s="186"/>
      <c r="N529" s="186"/>
      <c r="Q529" s="115"/>
      <c r="R529" s="115"/>
      <c r="S529" s="115"/>
      <c r="T529" s="115"/>
      <c r="U529" s="115"/>
    </row>
    <row r="530" spans="1:21" s="116" customFormat="1" ht="13.5" hidden="1" thickBot="1">
      <c r="A530" s="126"/>
      <c r="B530" s="697"/>
      <c r="C530" s="698"/>
      <c r="D530" s="323"/>
      <c r="E530" s="324"/>
      <c r="F530" s="324"/>
      <c r="G530" s="322"/>
      <c r="H530" s="324"/>
      <c r="I530" s="325"/>
      <c r="J530" s="437"/>
      <c r="K530" s="437"/>
      <c r="L530" s="186"/>
      <c r="M530" s="186"/>
      <c r="N530" s="186"/>
      <c r="Q530" s="115"/>
      <c r="R530" s="115"/>
      <c r="S530" s="115"/>
      <c r="T530" s="115"/>
      <c r="U530" s="115"/>
    </row>
    <row r="531" spans="1:16" ht="16.5" thickBot="1">
      <c r="A531" s="123"/>
      <c r="B531" s="699" t="s">
        <v>120</v>
      </c>
      <c r="C531" s="700"/>
      <c r="D531" s="319"/>
      <c r="E531" s="320"/>
      <c r="F531" s="320"/>
      <c r="G531" s="318"/>
      <c r="H531" s="320"/>
      <c r="I531" s="321"/>
      <c r="J531" s="186"/>
      <c r="K531" s="186"/>
      <c r="L531" s="183"/>
      <c r="M531" s="183"/>
      <c r="N531" s="183"/>
      <c r="O531" s="12"/>
      <c r="P531" s="12"/>
    </row>
    <row r="532" spans="1:21" s="116" customFormat="1" ht="13.5" thickBot="1">
      <c r="A532" s="126"/>
      <c r="B532" s="687"/>
      <c r="C532" s="688"/>
      <c r="D532" s="326"/>
      <c r="E532" s="324"/>
      <c r="F532" s="324"/>
      <c r="G532" s="322"/>
      <c r="H532" s="324"/>
      <c r="I532" s="325"/>
      <c r="J532" s="437"/>
      <c r="K532" s="437"/>
      <c r="L532" s="186"/>
      <c r="M532" s="186"/>
      <c r="N532" s="186"/>
      <c r="Q532" s="115"/>
      <c r="R532" s="115"/>
      <c r="S532" s="115"/>
      <c r="T532" s="115"/>
      <c r="U532" s="115"/>
    </row>
    <row r="533" spans="1:16" ht="13.5" hidden="1" thickBot="1">
      <c r="A533" s="123"/>
      <c r="B533" s="687"/>
      <c r="C533" s="688"/>
      <c r="D533" s="326"/>
      <c r="E533" s="324"/>
      <c r="F533" s="324"/>
      <c r="G533" s="322"/>
      <c r="H533" s="324"/>
      <c r="I533" s="325"/>
      <c r="J533" s="437"/>
      <c r="K533" s="437"/>
      <c r="L533" s="183"/>
      <c r="M533" s="183"/>
      <c r="N533" s="183"/>
      <c r="O533" s="12"/>
      <c r="P533" s="12"/>
    </row>
    <row r="534" spans="1:16" ht="13.5" hidden="1" thickBot="1">
      <c r="A534" s="123"/>
      <c r="B534" s="687"/>
      <c r="C534" s="688"/>
      <c r="D534" s="326"/>
      <c r="E534" s="324"/>
      <c r="F534" s="324"/>
      <c r="G534" s="322"/>
      <c r="H534" s="324"/>
      <c r="I534" s="325"/>
      <c r="J534" s="437"/>
      <c r="K534" s="437"/>
      <c r="L534" s="183"/>
      <c r="M534" s="183"/>
      <c r="N534" s="183"/>
      <c r="O534" s="12"/>
      <c r="P534" s="12"/>
    </row>
    <row r="535" spans="1:16" ht="13.5" hidden="1" thickBot="1">
      <c r="A535" s="123"/>
      <c r="B535" s="687"/>
      <c r="C535" s="688"/>
      <c r="D535" s="326"/>
      <c r="E535" s="324"/>
      <c r="F535" s="324"/>
      <c r="G535" s="322"/>
      <c r="H535" s="324"/>
      <c r="I535" s="325"/>
      <c r="J535" s="437"/>
      <c r="K535" s="437"/>
      <c r="L535" s="438"/>
      <c r="M535" s="438"/>
      <c r="N535" s="183"/>
      <c r="O535" s="12"/>
      <c r="P535" s="12"/>
    </row>
    <row r="536" spans="1:16" ht="16.5" thickBot="1">
      <c r="A536" s="123"/>
      <c r="B536" s="695" t="s">
        <v>121</v>
      </c>
      <c r="C536" s="696"/>
      <c r="D536" s="327"/>
      <c r="E536" s="315"/>
      <c r="F536" s="315"/>
      <c r="G536" s="316"/>
      <c r="H536" s="315"/>
      <c r="I536" s="317"/>
      <c r="J536" s="183"/>
      <c r="K536" s="183"/>
      <c r="L536" s="438"/>
      <c r="M536" s="438"/>
      <c r="N536" s="183"/>
      <c r="O536" s="12"/>
      <c r="P536" s="12"/>
    </row>
    <row r="537" spans="1:16" ht="13.5" thickBot="1">
      <c r="A537" s="123"/>
      <c r="B537" s="687"/>
      <c r="C537" s="688"/>
      <c r="D537" s="327"/>
      <c r="E537" s="315"/>
      <c r="F537" s="315"/>
      <c r="G537" s="316"/>
      <c r="H537" s="315"/>
      <c r="I537" s="317"/>
      <c r="J537" s="183"/>
      <c r="K537" s="183"/>
      <c r="L537" s="438"/>
      <c r="M537" s="438"/>
      <c r="N537" s="183"/>
      <c r="O537" s="12"/>
      <c r="P537" s="12"/>
    </row>
    <row r="538" spans="1:16" ht="13.5" hidden="1" thickBot="1">
      <c r="A538" s="123"/>
      <c r="B538" s="687"/>
      <c r="C538" s="688"/>
      <c r="D538" s="316"/>
      <c r="E538" s="328"/>
      <c r="F538" s="328"/>
      <c r="G538" s="328"/>
      <c r="H538" s="328"/>
      <c r="I538" s="328"/>
      <c r="J538" s="438"/>
      <c r="K538" s="438"/>
      <c r="L538" s="438"/>
      <c r="M538" s="438"/>
      <c r="N538" s="183"/>
      <c r="O538" s="12"/>
      <c r="P538" s="12"/>
    </row>
    <row r="539" spans="1:16" ht="13.5" hidden="1" thickBot="1">
      <c r="A539" s="123"/>
      <c r="B539" s="687"/>
      <c r="C539" s="688"/>
      <c r="D539" s="316"/>
      <c r="E539" s="328"/>
      <c r="F539" s="328"/>
      <c r="G539" s="328"/>
      <c r="H539" s="328"/>
      <c r="I539" s="328"/>
      <c r="J539" s="438"/>
      <c r="K539" s="438"/>
      <c r="L539" s="438"/>
      <c r="M539" s="438"/>
      <c r="N539" s="183"/>
      <c r="O539" s="12"/>
      <c r="P539" s="12"/>
    </row>
    <row r="540" spans="1:16" ht="13.5" hidden="1" thickBot="1">
      <c r="A540" s="123"/>
      <c r="B540" s="687"/>
      <c r="C540" s="688"/>
      <c r="D540" s="316"/>
      <c r="E540" s="328"/>
      <c r="F540" s="328"/>
      <c r="G540" s="328"/>
      <c r="H540" s="328"/>
      <c r="I540" s="328"/>
      <c r="J540" s="438"/>
      <c r="K540" s="438"/>
      <c r="L540" s="438"/>
      <c r="M540" s="438"/>
      <c r="N540" s="183"/>
      <c r="O540" s="12"/>
      <c r="P540" s="12"/>
    </row>
    <row r="541" spans="1:16" ht="16.5" thickBot="1">
      <c r="A541" s="123"/>
      <c r="B541" s="695" t="s">
        <v>122</v>
      </c>
      <c r="C541" s="696"/>
      <c r="D541" s="316"/>
      <c r="E541" s="315"/>
      <c r="F541" s="315"/>
      <c r="G541" s="316"/>
      <c r="H541" s="315"/>
      <c r="I541" s="317"/>
      <c r="J541" s="183"/>
      <c r="K541" s="183"/>
      <c r="L541" s="438"/>
      <c r="M541" s="438"/>
      <c r="N541" s="183"/>
      <c r="O541" s="12"/>
      <c r="P541" s="12"/>
    </row>
    <row r="542" spans="1:16" ht="13.5" thickBot="1">
      <c r="A542" s="507"/>
      <c r="B542" s="687"/>
      <c r="C542" s="688"/>
      <c r="D542" s="318"/>
      <c r="E542" s="320"/>
      <c r="F542" s="320"/>
      <c r="G542" s="318"/>
      <c r="H542" s="320"/>
      <c r="I542" s="321"/>
      <c r="J542" s="186"/>
      <c r="K542" s="186"/>
      <c r="L542" s="438"/>
      <c r="M542" s="438"/>
      <c r="N542" s="183"/>
      <c r="O542" s="12"/>
      <c r="P542" s="12"/>
    </row>
    <row r="543" spans="1:16" ht="13.5" hidden="1" thickBot="1">
      <c r="A543" s="123"/>
      <c r="B543" s="701"/>
      <c r="C543" s="702"/>
      <c r="D543" s="318"/>
      <c r="E543" s="320"/>
      <c r="F543" s="320"/>
      <c r="G543" s="318"/>
      <c r="H543" s="320"/>
      <c r="I543" s="321"/>
      <c r="J543" s="186"/>
      <c r="K543" s="186"/>
      <c r="L543" s="183"/>
      <c r="M543" s="183"/>
      <c r="N543" s="183"/>
      <c r="O543" s="12"/>
      <c r="P543" s="12"/>
    </row>
    <row r="544" spans="1:21" s="116" customFormat="1" ht="13.5" hidden="1" thickBot="1">
      <c r="A544" s="126"/>
      <c r="B544" s="687"/>
      <c r="C544" s="688"/>
      <c r="D544" s="318"/>
      <c r="E544" s="320"/>
      <c r="F544" s="320"/>
      <c r="G544" s="318"/>
      <c r="H544" s="320"/>
      <c r="I544" s="321"/>
      <c r="J544" s="186"/>
      <c r="K544" s="186"/>
      <c r="L544" s="186"/>
      <c r="M544" s="186"/>
      <c r="N544" s="186"/>
      <c r="Q544" s="115"/>
      <c r="R544" s="115"/>
      <c r="S544" s="115"/>
      <c r="T544" s="115"/>
      <c r="U544" s="115"/>
    </row>
    <row r="545" spans="1:21" s="116" customFormat="1" ht="13.5" hidden="1" thickBot="1">
      <c r="A545" s="126"/>
      <c r="B545" s="687"/>
      <c r="C545" s="688"/>
      <c r="D545" s="316"/>
      <c r="E545" s="315"/>
      <c r="F545" s="315"/>
      <c r="G545" s="316"/>
      <c r="H545" s="315"/>
      <c r="I545" s="317"/>
      <c r="J545" s="183"/>
      <c r="K545" s="183"/>
      <c r="L545" s="186"/>
      <c r="M545" s="186"/>
      <c r="N545" s="186"/>
      <c r="Q545" s="115"/>
      <c r="R545" s="115"/>
      <c r="S545" s="115"/>
      <c r="T545" s="115"/>
      <c r="U545" s="115"/>
    </row>
    <row r="546" spans="1:16" ht="15.75" customHeight="1" hidden="1" thickBot="1">
      <c r="A546" s="440">
        <f>A451</f>
        <v>0</v>
      </c>
      <c r="B546" s="689" t="str">
        <f>CONCATENATE(Лист1!$A$23,Лист1!$B$23)</f>
        <v>Підпрограма  2</v>
      </c>
      <c r="C546" s="690"/>
      <c r="D546" s="690"/>
      <c r="E546" s="690"/>
      <c r="F546" s="690"/>
      <c r="G546" s="690"/>
      <c r="H546" s="690"/>
      <c r="I546" s="691"/>
      <c r="J546" s="444"/>
      <c r="K546" s="444"/>
      <c r="L546" s="441"/>
      <c r="M546" s="441"/>
      <c r="N546" s="441"/>
      <c r="O546" s="12"/>
      <c r="P546" s="12"/>
    </row>
    <row r="547" spans="1:16" ht="13.5" customHeight="1" hidden="1" thickBot="1">
      <c r="A547" s="122"/>
      <c r="B547" s="692" t="str">
        <f>B452</f>
        <v>Завдання 1</v>
      </c>
      <c r="C547" s="693"/>
      <c r="D547" s="693"/>
      <c r="E547" s="693"/>
      <c r="F547" s="693"/>
      <c r="G547" s="693"/>
      <c r="H547" s="693"/>
      <c r="I547" s="694"/>
      <c r="J547" s="39"/>
      <c r="K547" s="39"/>
      <c r="L547" s="442"/>
      <c r="M547" s="442"/>
      <c r="N547" s="442"/>
      <c r="O547" s="12"/>
      <c r="P547" s="12"/>
    </row>
    <row r="548" spans="1:16" ht="16.5" hidden="1" thickBot="1">
      <c r="A548" s="123"/>
      <c r="B548" s="695" t="s">
        <v>119</v>
      </c>
      <c r="C548" s="696"/>
      <c r="D548" s="316"/>
      <c r="E548" s="315"/>
      <c r="F548" s="315"/>
      <c r="G548" s="316"/>
      <c r="H548" s="315"/>
      <c r="I548" s="317"/>
      <c r="J548" s="183"/>
      <c r="K548" s="183"/>
      <c r="L548" s="116"/>
      <c r="M548" s="116"/>
      <c r="N548" s="116"/>
      <c r="O548" s="12"/>
      <c r="P548" s="12"/>
    </row>
    <row r="549" spans="1:16" ht="13.5" hidden="1" thickBot="1">
      <c r="A549" s="126"/>
      <c r="B549" s="697"/>
      <c r="C549" s="698"/>
      <c r="D549" s="319"/>
      <c r="E549" s="320"/>
      <c r="F549" s="320"/>
      <c r="G549" s="318"/>
      <c r="H549" s="320"/>
      <c r="I549" s="321"/>
      <c r="J549" s="186"/>
      <c r="K549" s="186"/>
      <c r="L549" s="116"/>
      <c r="M549" s="116"/>
      <c r="N549" s="116"/>
      <c r="O549" s="12"/>
      <c r="P549" s="12"/>
    </row>
    <row r="550" spans="1:16" ht="13.5" hidden="1" thickBot="1">
      <c r="A550" s="126"/>
      <c r="B550" s="697"/>
      <c r="C550" s="698"/>
      <c r="D550" s="323"/>
      <c r="E550" s="324"/>
      <c r="F550" s="324"/>
      <c r="G550" s="322"/>
      <c r="H550" s="324"/>
      <c r="I550" s="325"/>
      <c r="J550" s="437"/>
      <c r="K550" s="437"/>
      <c r="L550" s="116"/>
      <c r="M550" s="116"/>
      <c r="N550" s="116"/>
      <c r="O550" s="12"/>
      <c r="P550" s="12"/>
    </row>
    <row r="551" spans="1:16" ht="13.5" hidden="1" thickBot="1">
      <c r="A551" s="126"/>
      <c r="B551" s="697"/>
      <c r="C551" s="698"/>
      <c r="D551" s="323"/>
      <c r="E551" s="324"/>
      <c r="F551" s="324"/>
      <c r="G551" s="322"/>
      <c r="H551" s="324"/>
      <c r="I551" s="325"/>
      <c r="J551" s="437"/>
      <c r="K551" s="437"/>
      <c r="L551" s="116"/>
      <c r="M551" s="116"/>
      <c r="N551" s="116"/>
      <c r="O551" s="12"/>
      <c r="P551" s="12"/>
    </row>
    <row r="552" spans="1:16" ht="13.5" hidden="1" thickBot="1">
      <c r="A552" s="126"/>
      <c r="B552" s="697"/>
      <c r="C552" s="698"/>
      <c r="D552" s="323"/>
      <c r="E552" s="324"/>
      <c r="F552" s="324"/>
      <c r="G552" s="322"/>
      <c r="H552" s="324"/>
      <c r="I552" s="325"/>
      <c r="J552" s="437"/>
      <c r="K552" s="437"/>
      <c r="L552" s="116"/>
      <c r="M552" s="116"/>
      <c r="N552" s="116"/>
      <c r="O552" s="12"/>
      <c r="P552" s="12"/>
    </row>
    <row r="553" spans="1:16" ht="16.5" hidden="1" thickBot="1">
      <c r="A553" s="126"/>
      <c r="B553" s="699" t="s">
        <v>120</v>
      </c>
      <c r="C553" s="700"/>
      <c r="D553" s="319"/>
      <c r="E553" s="320"/>
      <c r="F553" s="320"/>
      <c r="G553" s="318"/>
      <c r="H553" s="320"/>
      <c r="I553" s="321"/>
      <c r="J553" s="186"/>
      <c r="K553" s="186"/>
      <c r="L553" s="116"/>
      <c r="M553" s="116"/>
      <c r="N553" s="116"/>
      <c r="O553" s="12"/>
      <c r="P553" s="12"/>
    </row>
    <row r="554" spans="1:16" ht="13.5" hidden="1" thickBot="1">
      <c r="A554" s="126"/>
      <c r="B554" s="687"/>
      <c r="C554" s="688"/>
      <c r="D554" s="326"/>
      <c r="E554" s="324"/>
      <c r="F554" s="324"/>
      <c r="G554" s="322"/>
      <c r="H554" s="324"/>
      <c r="I554" s="325"/>
      <c r="J554" s="437"/>
      <c r="K554" s="437"/>
      <c r="L554" s="116"/>
      <c r="M554" s="116"/>
      <c r="N554" s="116"/>
      <c r="O554" s="12"/>
      <c r="P554" s="12"/>
    </row>
    <row r="555" spans="1:16" ht="13.5" hidden="1" thickBot="1">
      <c r="A555" s="126"/>
      <c r="B555" s="687"/>
      <c r="C555" s="688"/>
      <c r="D555" s="326"/>
      <c r="E555" s="324"/>
      <c r="F555" s="324"/>
      <c r="G555" s="322"/>
      <c r="H555" s="324"/>
      <c r="I555" s="325"/>
      <c r="J555" s="437"/>
      <c r="K555" s="437"/>
      <c r="L555" s="116"/>
      <c r="M555" s="116"/>
      <c r="N555" s="116"/>
      <c r="O555" s="12"/>
      <c r="P555" s="12"/>
    </row>
    <row r="556" spans="1:16" ht="13.5" hidden="1" thickBot="1">
      <c r="A556" s="126"/>
      <c r="B556" s="687"/>
      <c r="C556" s="688"/>
      <c r="D556" s="326"/>
      <c r="E556" s="324"/>
      <c r="F556" s="324"/>
      <c r="G556" s="322"/>
      <c r="H556" s="324"/>
      <c r="I556" s="325"/>
      <c r="J556" s="437"/>
      <c r="K556" s="437"/>
      <c r="L556" s="116"/>
      <c r="M556" s="116"/>
      <c r="N556" s="116"/>
      <c r="O556" s="12"/>
      <c r="P556" s="12"/>
    </row>
    <row r="557" spans="1:16" ht="13.5" hidden="1" thickBot="1">
      <c r="A557" s="126"/>
      <c r="B557" s="687"/>
      <c r="C557" s="688"/>
      <c r="D557" s="326"/>
      <c r="E557" s="324"/>
      <c r="F557" s="324"/>
      <c r="G557" s="322"/>
      <c r="H557" s="324"/>
      <c r="I557" s="325"/>
      <c r="J557" s="437"/>
      <c r="K557" s="437"/>
      <c r="L557" s="116"/>
      <c r="M557" s="116"/>
      <c r="N557" s="116"/>
      <c r="O557" s="12"/>
      <c r="P557" s="12"/>
    </row>
    <row r="558" spans="1:16" ht="16.5" hidden="1" thickBot="1">
      <c r="A558" s="123"/>
      <c r="B558" s="695" t="s">
        <v>121</v>
      </c>
      <c r="C558" s="696"/>
      <c r="D558" s="327"/>
      <c r="E558" s="315"/>
      <c r="F558" s="315"/>
      <c r="G558" s="316"/>
      <c r="H558" s="315"/>
      <c r="I558" s="317"/>
      <c r="J558" s="183"/>
      <c r="K558" s="183"/>
      <c r="L558" s="116"/>
      <c r="M558" s="116"/>
      <c r="N558" s="116"/>
      <c r="O558" s="12"/>
      <c r="P558" s="12"/>
    </row>
    <row r="559" spans="1:16" ht="13.5" hidden="1" thickBot="1">
      <c r="A559" s="123"/>
      <c r="B559" s="687"/>
      <c r="C559" s="688"/>
      <c r="D559" s="327"/>
      <c r="E559" s="315"/>
      <c r="F559" s="315"/>
      <c r="G559" s="316"/>
      <c r="H559" s="315"/>
      <c r="I559" s="317"/>
      <c r="J559" s="183"/>
      <c r="K559" s="183"/>
      <c r="L559" s="116"/>
      <c r="M559" s="116"/>
      <c r="N559" s="116"/>
      <c r="O559" s="12"/>
      <c r="P559" s="12"/>
    </row>
    <row r="560" spans="1:16" ht="13.5" hidden="1" thickBot="1">
      <c r="A560" s="123"/>
      <c r="B560" s="687"/>
      <c r="C560" s="688"/>
      <c r="D560" s="316"/>
      <c r="E560" s="328"/>
      <c r="F560" s="328"/>
      <c r="G560" s="328"/>
      <c r="H560" s="328"/>
      <c r="I560" s="328"/>
      <c r="J560" s="438"/>
      <c r="K560" s="438"/>
      <c r="L560" s="116"/>
      <c r="M560" s="116"/>
      <c r="N560" s="116"/>
      <c r="O560" s="12"/>
      <c r="P560" s="12"/>
    </row>
    <row r="561" spans="1:16" ht="13.5" hidden="1" thickBot="1">
      <c r="A561" s="123"/>
      <c r="B561" s="687"/>
      <c r="C561" s="688"/>
      <c r="D561" s="316"/>
      <c r="E561" s="328"/>
      <c r="F561" s="328"/>
      <c r="G561" s="328"/>
      <c r="H561" s="328"/>
      <c r="I561" s="328"/>
      <c r="J561" s="438"/>
      <c r="K561" s="438"/>
      <c r="L561" s="116"/>
      <c r="M561" s="116"/>
      <c r="N561" s="116"/>
      <c r="O561" s="12"/>
      <c r="P561" s="12"/>
    </row>
    <row r="562" spans="1:16" ht="13.5" hidden="1" thickBot="1">
      <c r="A562" s="123"/>
      <c r="B562" s="687"/>
      <c r="C562" s="688"/>
      <c r="D562" s="316"/>
      <c r="E562" s="328"/>
      <c r="F562" s="328"/>
      <c r="G562" s="328"/>
      <c r="H562" s="328"/>
      <c r="I562" s="328"/>
      <c r="J562" s="438"/>
      <c r="K562" s="438"/>
      <c r="L562" s="116"/>
      <c r="M562" s="116"/>
      <c r="N562" s="116"/>
      <c r="O562" s="12"/>
      <c r="P562" s="12"/>
    </row>
    <row r="563" spans="1:16" ht="16.5" hidden="1" thickBot="1">
      <c r="A563" s="123"/>
      <c r="B563" s="695" t="s">
        <v>122</v>
      </c>
      <c r="C563" s="696"/>
      <c r="D563" s="316"/>
      <c r="E563" s="315"/>
      <c r="F563" s="315"/>
      <c r="G563" s="316"/>
      <c r="H563" s="315"/>
      <c r="I563" s="317"/>
      <c r="J563" s="183"/>
      <c r="K563" s="183"/>
      <c r="L563" s="116"/>
      <c r="M563" s="116"/>
      <c r="N563" s="116"/>
      <c r="O563" s="12"/>
      <c r="P563" s="12"/>
    </row>
    <row r="564" spans="1:16" ht="13.5" hidden="1" thickBot="1">
      <c r="A564" s="126"/>
      <c r="B564" s="687"/>
      <c r="C564" s="688"/>
      <c r="D564" s="318"/>
      <c r="E564" s="320"/>
      <c r="F564" s="320"/>
      <c r="G564" s="318"/>
      <c r="H564" s="320"/>
      <c r="I564" s="321"/>
      <c r="J564" s="186"/>
      <c r="K564" s="186"/>
      <c r="L564" s="116"/>
      <c r="M564" s="116"/>
      <c r="N564" s="116"/>
      <c r="O564" s="12"/>
      <c r="P564" s="12"/>
    </row>
    <row r="565" spans="1:16" ht="13.5" hidden="1" thickBot="1">
      <c r="A565" s="126"/>
      <c r="B565" s="687"/>
      <c r="C565" s="688"/>
      <c r="D565" s="318"/>
      <c r="E565" s="320"/>
      <c r="F565" s="320"/>
      <c r="G565" s="318"/>
      <c r="H565" s="320"/>
      <c r="I565" s="321"/>
      <c r="J565" s="186"/>
      <c r="K565" s="186"/>
      <c r="L565" s="116"/>
      <c r="M565" s="116"/>
      <c r="N565" s="116"/>
      <c r="O565" s="12"/>
      <c r="P565" s="12"/>
    </row>
    <row r="566" spans="1:16" ht="13.5" hidden="1" thickBot="1">
      <c r="A566" s="126"/>
      <c r="B566" s="687"/>
      <c r="C566" s="688"/>
      <c r="D566" s="318"/>
      <c r="E566" s="320"/>
      <c r="F566" s="320"/>
      <c r="G566" s="318"/>
      <c r="H566" s="320"/>
      <c r="I566" s="321"/>
      <c r="J566" s="186"/>
      <c r="K566" s="186"/>
      <c r="L566" s="116"/>
      <c r="M566" s="116"/>
      <c r="N566" s="116"/>
      <c r="O566" s="12"/>
      <c r="P566" s="12"/>
    </row>
    <row r="567" spans="1:16" ht="13.5" hidden="1" thickBot="1">
      <c r="A567" s="126"/>
      <c r="B567" s="687"/>
      <c r="C567" s="688"/>
      <c r="D567" s="316"/>
      <c r="E567" s="315"/>
      <c r="F567" s="315"/>
      <c r="G567" s="316"/>
      <c r="H567" s="315"/>
      <c r="I567" s="317"/>
      <c r="J567" s="183"/>
      <c r="K567" s="183"/>
      <c r="L567" s="116"/>
      <c r="M567" s="116"/>
      <c r="N567" s="116"/>
      <c r="O567" s="12"/>
      <c r="P567" s="12"/>
    </row>
    <row r="568" spans="1:16" ht="15" hidden="1" thickBot="1">
      <c r="A568" s="126"/>
      <c r="B568" s="692" t="str">
        <f>B473</f>
        <v>Завдання 2</v>
      </c>
      <c r="C568" s="693"/>
      <c r="D568" s="693"/>
      <c r="E568" s="693"/>
      <c r="F568" s="693"/>
      <c r="G568" s="693"/>
      <c r="H568" s="693"/>
      <c r="I568" s="694"/>
      <c r="J568" s="39"/>
      <c r="K568" s="39"/>
      <c r="L568" s="116"/>
      <c r="M568" s="116"/>
      <c r="N568" s="116"/>
      <c r="O568" s="12"/>
      <c r="P568" s="12"/>
    </row>
    <row r="569" spans="1:16" ht="16.5" hidden="1" thickBot="1">
      <c r="A569" s="126"/>
      <c r="B569" s="695" t="s">
        <v>119</v>
      </c>
      <c r="C569" s="696"/>
      <c r="D569" s="316"/>
      <c r="E569" s="315"/>
      <c r="F569" s="315"/>
      <c r="G569" s="316"/>
      <c r="H569" s="315"/>
      <c r="I569" s="317"/>
      <c r="J569" s="183"/>
      <c r="K569" s="183"/>
      <c r="L569" s="116"/>
      <c r="M569" s="116"/>
      <c r="N569" s="116"/>
      <c r="O569" s="12"/>
      <c r="P569" s="12"/>
    </row>
    <row r="570" spans="1:16" ht="13.5" hidden="1" thickBot="1">
      <c r="A570" s="126"/>
      <c r="B570" s="697"/>
      <c r="C570" s="698"/>
      <c r="D570" s="319"/>
      <c r="E570" s="320"/>
      <c r="F570" s="320"/>
      <c r="G570" s="318"/>
      <c r="H570" s="320"/>
      <c r="I570" s="321"/>
      <c r="J570" s="186"/>
      <c r="K570" s="186"/>
      <c r="L570" s="116"/>
      <c r="M570" s="116"/>
      <c r="N570" s="116"/>
      <c r="O570" s="12"/>
      <c r="P570" s="12"/>
    </row>
    <row r="571" spans="1:16" ht="13.5" hidden="1" thickBot="1">
      <c r="A571" s="126"/>
      <c r="B571" s="697"/>
      <c r="C571" s="698"/>
      <c r="D571" s="323"/>
      <c r="E571" s="324"/>
      <c r="F571" s="324"/>
      <c r="G571" s="322"/>
      <c r="H571" s="324"/>
      <c r="I571" s="325"/>
      <c r="J571" s="437"/>
      <c r="K571" s="437"/>
      <c r="L571" s="116"/>
      <c r="M571" s="116"/>
      <c r="N571" s="116"/>
      <c r="O571" s="12"/>
      <c r="P571" s="12"/>
    </row>
    <row r="572" spans="1:16" ht="13.5" hidden="1" thickBot="1">
      <c r="A572" s="126"/>
      <c r="B572" s="697"/>
      <c r="C572" s="698"/>
      <c r="D572" s="323"/>
      <c r="E572" s="324"/>
      <c r="F572" s="324"/>
      <c r="G572" s="322"/>
      <c r="H572" s="324"/>
      <c r="I572" s="325"/>
      <c r="J572" s="437"/>
      <c r="K572" s="437"/>
      <c r="L572" s="116"/>
      <c r="M572" s="116"/>
      <c r="N572" s="116"/>
      <c r="O572" s="12"/>
      <c r="P572" s="12"/>
    </row>
    <row r="573" spans="1:16" ht="13.5" hidden="1" thickBot="1">
      <c r="A573" s="126"/>
      <c r="B573" s="697"/>
      <c r="C573" s="698"/>
      <c r="D573" s="323"/>
      <c r="E573" s="324"/>
      <c r="F573" s="324"/>
      <c r="G573" s="322"/>
      <c r="H573" s="324"/>
      <c r="I573" s="325"/>
      <c r="J573" s="437"/>
      <c r="K573" s="437"/>
      <c r="L573" s="116"/>
      <c r="M573" s="116"/>
      <c r="N573" s="116"/>
      <c r="O573" s="12"/>
      <c r="P573" s="12"/>
    </row>
    <row r="574" spans="1:16" ht="16.5" hidden="1" thickBot="1">
      <c r="A574" s="123"/>
      <c r="B574" s="699" t="s">
        <v>120</v>
      </c>
      <c r="C574" s="700"/>
      <c r="D574" s="319"/>
      <c r="E574" s="320"/>
      <c r="F574" s="320"/>
      <c r="G574" s="318"/>
      <c r="H574" s="320"/>
      <c r="I574" s="321"/>
      <c r="J574" s="186"/>
      <c r="K574" s="186"/>
      <c r="L574" s="116"/>
      <c r="M574" s="116"/>
      <c r="N574" s="116"/>
      <c r="O574" s="12"/>
      <c r="P574" s="12"/>
    </row>
    <row r="575" spans="1:16" ht="13.5" hidden="1" thickBot="1">
      <c r="A575" s="126"/>
      <c r="B575" s="687"/>
      <c r="C575" s="688"/>
      <c r="D575" s="326"/>
      <c r="E575" s="324"/>
      <c r="F575" s="324"/>
      <c r="G575" s="322"/>
      <c r="H575" s="324"/>
      <c r="I575" s="325"/>
      <c r="J575" s="437"/>
      <c r="K575" s="437"/>
      <c r="L575" s="116"/>
      <c r="M575" s="116"/>
      <c r="N575" s="116"/>
      <c r="O575" s="12"/>
      <c r="P575" s="12"/>
    </row>
    <row r="576" spans="1:16" ht="13.5" hidden="1" thickBot="1">
      <c r="A576" s="123"/>
      <c r="B576" s="687"/>
      <c r="C576" s="688"/>
      <c r="D576" s="326"/>
      <c r="E576" s="324"/>
      <c r="F576" s="324"/>
      <c r="G576" s="322"/>
      <c r="H576" s="324"/>
      <c r="I576" s="325"/>
      <c r="J576" s="437"/>
      <c r="K576" s="437"/>
      <c r="L576" s="116"/>
      <c r="M576" s="116"/>
      <c r="N576" s="116"/>
      <c r="O576" s="12"/>
      <c r="P576" s="12"/>
    </row>
    <row r="577" spans="1:16" ht="13.5" hidden="1" thickBot="1">
      <c r="A577" s="123"/>
      <c r="B577" s="687"/>
      <c r="C577" s="688"/>
      <c r="D577" s="326"/>
      <c r="E577" s="324"/>
      <c r="F577" s="324"/>
      <c r="G577" s="322"/>
      <c r="H577" s="324"/>
      <c r="I577" s="325"/>
      <c r="J577" s="437"/>
      <c r="K577" s="437"/>
      <c r="L577" s="116"/>
      <c r="M577" s="116"/>
      <c r="N577" s="116"/>
      <c r="O577" s="12"/>
      <c r="P577" s="12"/>
    </row>
    <row r="578" spans="1:16" ht="13.5" hidden="1" thickBot="1">
      <c r="A578" s="123"/>
      <c r="B578" s="687"/>
      <c r="C578" s="688"/>
      <c r="D578" s="326"/>
      <c r="E578" s="324"/>
      <c r="F578" s="324"/>
      <c r="G578" s="322"/>
      <c r="H578" s="324"/>
      <c r="I578" s="325"/>
      <c r="J578" s="437"/>
      <c r="K578" s="437"/>
      <c r="L578" s="116"/>
      <c r="M578" s="116"/>
      <c r="N578" s="116"/>
      <c r="O578" s="12"/>
      <c r="P578" s="12"/>
    </row>
    <row r="579" spans="1:16" ht="16.5" hidden="1" thickBot="1">
      <c r="A579" s="123"/>
      <c r="B579" s="695" t="s">
        <v>121</v>
      </c>
      <c r="C579" s="696"/>
      <c r="D579" s="327"/>
      <c r="E579" s="315"/>
      <c r="F579" s="315"/>
      <c r="G579" s="316"/>
      <c r="H579" s="315"/>
      <c r="I579" s="317"/>
      <c r="J579" s="183"/>
      <c r="K579" s="183"/>
      <c r="L579" s="116"/>
      <c r="M579" s="116"/>
      <c r="N579" s="116"/>
      <c r="O579" s="12"/>
      <c r="P579" s="12"/>
    </row>
    <row r="580" spans="1:16" ht="13.5" hidden="1" thickBot="1">
      <c r="A580" s="123"/>
      <c r="B580" s="687"/>
      <c r="C580" s="688"/>
      <c r="D580" s="327"/>
      <c r="E580" s="315"/>
      <c r="F580" s="315"/>
      <c r="G580" s="316"/>
      <c r="H580" s="315"/>
      <c r="I580" s="317"/>
      <c r="J580" s="183"/>
      <c r="K580" s="183"/>
      <c r="L580" s="116"/>
      <c r="M580" s="116"/>
      <c r="N580" s="116"/>
      <c r="O580" s="12"/>
      <c r="P580" s="12"/>
    </row>
    <row r="581" spans="1:16" ht="13.5" hidden="1" thickBot="1">
      <c r="A581" s="123"/>
      <c r="B581" s="687"/>
      <c r="C581" s="688"/>
      <c r="D581" s="316"/>
      <c r="E581" s="328"/>
      <c r="F581" s="328"/>
      <c r="G581" s="328"/>
      <c r="H581" s="328"/>
      <c r="I581" s="328"/>
      <c r="J581" s="438"/>
      <c r="K581" s="438"/>
      <c r="L581" s="116"/>
      <c r="M581" s="116"/>
      <c r="N581" s="116"/>
      <c r="O581" s="12"/>
      <c r="P581" s="12"/>
    </row>
    <row r="582" spans="1:16" ht="13.5" hidden="1" thickBot="1">
      <c r="A582" s="123"/>
      <c r="B582" s="687"/>
      <c r="C582" s="688"/>
      <c r="D582" s="316"/>
      <c r="E582" s="328"/>
      <c r="F582" s="328"/>
      <c r="G582" s="328"/>
      <c r="H582" s="328"/>
      <c r="I582" s="328"/>
      <c r="J582" s="438"/>
      <c r="K582" s="438"/>
      <c r="L582" s="116"/>
      <c r="M582" s="116"/>
      <c r="N582" s="116"/>
      <c r="O582" s="12"/>
      <c r="P582" s="12"/>
    </row>
    <row r="583" spans="1:16" ht="13.5" hidden="1" thickBot="1">
      <c r="A583" s="123"/>
      <c r="B583" s="687"/>
      <c r="C583" s="688"/>
      <c r="D583" s="316"/>
      <c r="E583" s="328"/>
      <c r="F583" s="328"/>
      <c r="G583" s="328"/>
      <c r="H583" s="328"/>
      <c r="I583" s="328"/>
      <c r="J583" s="438"/>
      <c r="K583" s="438"/>
      <c r="L583" s="116"/>
      <c r="M583" s="116"/>
      <c r="N583" s="116"/>
      <c r="O583" s="12"/>
      <c r="P583" s="12"/>
    </row>
    <row r="584" spans="1:16" ht="16.5" hidden="1" thickBot="1">
      <c r="A584" s="123"/>
      <c r="B584" s="695" t="s">
        <v>122</v>
      </c>
      <c r="C584" s="696"/>
      <c r="D584" s="316"/>
      <c r="E584" s="315"/>
      <c r="F584" s="315"/>
      <c r="G584" s="316"/>
      <c r="H584" s="315"/>
      <c r="I584" s="317"/>
      <c r="J584" s="183"/>
      <c r="K584" s="183"/>
      <c r="L584" s="116"/>
      <c r="M584" s="116"/>
      <c r="N584" s="116"/>
      <c r="O584" s="12"/>
      <c r="P584" s="12"/>
    </row>
    <row r="585" spans="1:16" ht="13.5" hidden="1" thickBot="1">
      <c r="A585" s="123"/>
      <c r="B585" s="687"/>
      <c r="C585" s="688"/>
      <c r="D585" s="318"/>
      <c r="E585" s="320"/>
      <c r="F585" s="320"/>
      <c r="G585" s="318"/>
      <c r="H585" s="320"/>
      <c r="I585" s="321"/>
      <c r="J585" s="186"/>
      <c r="K585" s="186"/>
      <c r="L585" s="116"/>
      <c r="M585" s="116"/>
      <c r="N585" s="116"/>
      <c r="O585" s="12"/>
      <c r="P585" s="12"/>
    </row>
    <row r="586" spans="1:16" ht="13.5" hidden="1" thickBot="1">
      <c r="A586" s="123"/>
      <c r="B586" s="687"/>
      <c r="C586" s="688"/>
      <c r="D586" s="318"/>
      <c r="E586" s="320"/>
      <c r="F586" s="320"/>
      <c r="G586" s="318"/>
      <c r="H586" s="320"/>
      <c r="I586" s="321"/>
      <c r="J586" s="186"/>
      <c r="K586" s="186"/>
      <c r="L586" s="116"/>
      <c r="M586" s="116"/>
      <c r="N586" s="116"/>
      <c r="O586" s="12"/>
      <c r="P586" s="12"/>
    </row>
    <row r="587" spans="1:16" ht="13.5" hidden="1" thickBot="1">
      <c r="A587" s="126"/>
      <c r="B587" s="687"/>
      <c r="C587" s="688"/>
      <c r="D587" s="318"/>
      <c r="E587" s="320"/>
      <c r="F587" s="320"/>
      <c r="G587" s="318"/>
      <c r="H587" s="320"/>
      <c r="I587" s="321"/>
      <c r="J587" s="186"/>
      <c r="K587" s="186"/>
      <c r="L587" s="116"/>
      <c r="M587" s="116"/>
      <c r="N587" s="116"/>
      <c r="O587" s="12"/>
      <c r="P587" s="12"/>
    </row>
    <row r="588" spans="1:11" ht="11.25" customHeight="1" hidden="1" thickBot="1">
      <c r="A588" s="443"/>
      <c r="B588" s="687"/>
      <c r="C588" s="688"/>
      <c r="D588" s="316"/>
      <c r="E588" s="315"/>
      <c r="F588" s="315"/>
      <c r="G588" s="316"/>
      <c r="H588" s="315"/>
      <c r="I588" s="317"/>
      <c r="J588" s="183"/>
      <c r="K588" s="183"/>
    </row>
    <row r="589" ht="12.75">
      <c r="G589" s="28"/>
    </row>
    <row r="590" ht="15" customHeight="1"/>
    <row r="591" ht="15.75">
      <c r="A591" s="52" t="s">
        <v>310</v>
      </c>
    </row>
    <row r="592" ht="16.5" thickBot="1">
      <c r="M592" s="10" t="s">
        <v>317</v>
      </c>
    </row>
    <row r="593" spans="1:14" ht="48" customHeight="1" thickBot="1">
      <c r="A593" s="646" t="s">
        <v>13</v>
      </c>
      <c r="B593" s="553" t="s">
        <v>78</v>
      </c>
      <c r="C593" s="598"/>
      <c r="D593" s="671" t="str">
        <f>Лист1!$A$9</f>
        <v>20__ рік 
(звіт)</v>
      </c>
      <c r="E593" s="672"/>
      <c r="F593" s="671" t="str">
        <f>Лист1!$A$10</f>
        <v>20__ рік (затверджено з урахуванням внесених змін  )</v>
      </c>
      <c r="G593" s="672"/>
      <c r="H593" s="671" t="str">
        <f>Лист1!$A$11</f>
        <v>20__  рік
(проект)</v>
      </c>
      <c r="I593" s="672"/>
      <c r="J593" s="671" t="str">
        <f>Лист1!$A$12</f>
        <v>20__ рік
(прогноз)</v>
      </c>
      <c r="K593" s="672"/>
      <c r="L593" s="671" t="str">
        <f>Лист1!$A$13</f>
        <v>20__ рік
(прогноз)</v>
      </c>
      <c r="M593" s="672"/>
      <c r="N593" s="85"/>
    </row>
    <row r="594" spans="1:14" ht="12.75" customHeight="1">
      <c r="A594" s="647"/>
      <c r="B594" s="533"/>
      <c r="C594" s="557"/>
      <c r="D594" s="542" t="s">
        <v>79</v>
      </c>
      <c r="E594" s="542" t="s">
        <v>80</v>
      </c>
      <c r="F594" s="542" t="s">
        <v>79</v>
      </c>
      <c r="G594" s="542" t="s">
        <v>80</v>
      </c>
      <c r="H594" s="542" t="s">
        <v>79</v>
      </c>
      <c r="I594" s="542" t="s">
        <v>80</v>
      </c>
      <c r="J594" s="542" t="s">
        <v>79</v>
      </c>
      <c r="K594" s="542" t="s">
        <v>80</v>
      </c>
      <c r="L594" s="542" t="s">
        <v>79</v>
      </c>
      <c r="M594" s="542" t="s">
        <v>80</v>
      </c>
      <c r="N594" s="802"/>
    </row>
    <row r="595" spans="1:14" ht="13.5" customHeight="1" thickBot="1">
      <c r="A595" s="648"/>
      <c r="B595" s="534"/>
      <c r="C595" s="558"/>
      <c r="D595" s="544"/>
      <c r="E595" s="544"/>
      <c r="F595" s="544"/>
      <c r="G595" s="544"/>
      <c r="H595" s="544"/>
      <c r="I595" s="544"/>
      <c r="J595" s="544"/>
      <c r="K595" s="544"/>
      <c r="L595" s="544"/>
      <c r="M595" s="544"/>
      <c r="N595" s="802"/>
    </row>
    <row r="596" spans="1:14" ht="13.5" thickBot="1">
      <c r="A596" s="127" t="s">
        <v>6</v>
      </c>
      <c r="B596" s="775" t="s">
        <v>7</v>
      </c>
      <c r="C596" s="776"/>
      <c r="D596" s="128" t="s">
        <v>8</v>
      </c>
      <c r="E596" s="61" t="s">
        <v>9</v>
      </c>
      <c r="F596" s="61" t="s">
        <v>10</v>
      </c>
      <c r="G596" s="62" t="s">
        <v>11</v>
      </c>
      <c r="H596" s="86" t="s">
        <v>12</v>
      </c>
      <c r="I596" s="87" t="s">
        <v>123</v>
      </c>
      <c r="J596" s="87" t="s">
        <v>124</v>
      </c>
      <c r="K596" s="87" t="s">
        <v>125</v>
      </c>
      <c r="L596" s="87" t="s">
        <v>126</v>
      </c>
      <c r="M596" s="87" t="s">
        <v>127</v>
      </c>
      <c r="N596" s="88"/>
    </row>
    <row r="597" spans="1:14" ht="15.75" customHeight="1" thickBot="1">
      <c r="A597" s="446"/>
      <c r="B597" s="685" t="str">
        <f>CONCATENATE(Лист1!$A$20,Лист1!$B$20)</f>
        <v>Підпрограма  1</v>
      </c>
      <c r="C597" s="686"/>
      <c r="D597" s="453">
        <f>D598+D608+D612+D613</f>
        <v>0</v>
      </c>
      <c r="E597" s="453">
        <f aca="true" t="shared" si="32" ref="E597:M597">E598+E608+E612+E613</f>
        <v>0</v>
      </c>
      <c r="F597" s="453">
        <f t="shared" si="32"/>
        <v>0</v>
      </c>
      <c r="G597" s="453">
        <f t="shared" si="32"/>
        <v>0</v>
      </c>
      <c r="H597" s="453">
        <f t="shared" si="32"/>
        <v>0</v>
      </c>
      <c r="I597" s="453">
        <f t="shared" si="32"/>
        <v>0</v>
      </c>
      <c r="J597" s="453">
        <f t="shared" si="32"/>
        <v>0</v>
      </c>
      <c r="K597" s="453">
        <f t="shared" si="32"/>
        <v>0</v>
      </c>
      <c r="L597" s="453">
        <f t="shared" si="32"/>
        <v>0</v>
      </c>
      <c r="M597" s="453">
        <f t="shared" si="32"/>
        <v>0</v>
      </c>
      <c r="N597" s="88"/>
    </row>
    <row r="598" spans="1:14" ht="13.5" thickBot="1">
      <c r="A598" s="410"/>
      <c r="B598" s="683" t="s">
        <v>128</v>
      </c>
      <c r="C598" s="684"/>
      <c r="D598" s="447">
        <f>SUM(D599:D607)</f>
        <v>0</v>
      </c>
      <c r="E598" s="284">
        <f>SUM(E599:E607)</f>
        <v>0</v>
      </c>
      <c r="F598" s="295">
        <f>SUM(F599:F607)</f>
        <v>0</v>
      </c>
      <c r="G598" s="420"/>
      <c r="H598" s="448">
        <f>SUM(H599:H607)</f>
        <v>0</v>
      </c>
      <c r="I598" s="284">
        <f>SUM(I599:I607)</f>
        <v>0</v>
      </c>
      <c r="J598" s="284">
        <f>SUM(J599:J607)</f>
        <v>0</v>
      </c>
      <c r="K598" s="284">
        <f>SUM(K599:K607)</f>
        <v>0</v>
      </c>
      <c r="L598" s="284">
        <f>SUM(L599:L607)</f>
        <v>0</v>
      </c>
      <c r="M598" s="297"/>
      <c r="N598" s="92"/>
    </row>
    <row r="599" spans="1:14" ht="13.5" hidden="1" thickBot="1">
      <c r="A599" s="445"/>
      <c r="B599" s="678"/>
      <c r="C599" s="679"/>
      <c r="D599" s="447"/>
      <c r="E599" s="284"/>
      <c r="F599" s="295"/>
      <c r="G599" s="420"/>
      <c r="H599" s="296"/>
      <c r="I599" s="297"/>
      <c r="J599" s="297"/>
      <c r="K599" s="297"/>
      <c r="L599" s="297"/>
      <c r="M599" s="297"/>
      <c r="N599" s="92"/>
    </row>
    <row r="600" spans="1:14" ht="13.5" hidden="1" thickBot="1">
      <c r="A600" s="132"/>
      <c r="B600" s="678"/>
      <c r="C600" s="679"/>
      <c r="D600" s="447"/>
      <c r="E600" s="284"/>
      <c r="F600" s="295"/>
      <c r="G600" s="420"/>
      <c r="H600" s="296"/>
      <c r="I600" s="297"/>
      <c r="J600" s="297"/>
      <c r="K600" s="297"/>
      <c r="L600" s="297"/>
      <c r="M600" s="297"/>
      <c r="N600" s="92"/>
    </row>
    <row r="601" spans="1:14" ht="13.5" hidden="1" thickBot="1">
      <c r="A601" s="132"/>
      <c r="B601" s="678"/>
      <c r="C601" s="679"/>
      <c r="D601" s="447"/>
      <c r="E601" s="284"/>
      <c r="F601" s="295"/>
      <c r="G601" s="420"/>
      <c r="H601" s="296"/>
      <c r="I601" s="297"/>
      <c r="J601" s="297"/>
      <c r="K601" s="297"/>
      <c r="L601" s="297"/>
      <c r="M601" s="297"/>
      <c r="N601" s="92"/>
    </row>
    <row r="602" spans="1:14" ht="13.5" hidden="1" thickBot="1">
      <c r="A602" s="132"/>
      <c r="B602" s="678"/>
      <c r="C602" s="679"/>
      <c r="D602" s="447"/>
      <c r="E602" s="284"/>
      <c r="F602" s="295"/>
      <c r="G602" s="420"/>
      <c r="H602" s="296"/>
      <c r="I602" s="297"/>
      <c r="J602" s="297"/>
      <c r="K602" s="297"/>
      <c r="L602" s="297"/>
      <c r="M602" s="297"/>
      <c r="N602" s="92"/>
    </row>
    <row r="603" spans="1:14" ht="13.5" hidden="1" thickBot="1">
      <c r="A603" s="132"/>
      <c r="B603" s="678"/>
      <c r="C603" s="679"/>
      <c r="D603" s="447"/>
      <c r="E603" s="284"/>
      <c r="F603" s="295"/>
      <c r="G603" s="420"/>
      <c r="H603" s="296"/>
      <c r="I603" s="297"/>
      <c r="J603" s="297"/>
      <c r="K603" s="297"/>
      <c r="L603" s="297"/>
      <c r="M603" s="297"/>
      <c r="N603" s="92"/>
    </row>
    <row r="604" spans="1:14" ht="13.5" hidden="1" thickBot="1">
      <c r="A604" s="132"/>
      <c r="B604" s="678"/>
      <c r="C604" s="679"/>
      <c r="D604" s="447"/>
      <c r="E604" s="284"/>
      <c r="F604" s="295"/>
      <c r="G604" s="420"/>
      <c r="H604" s="296"/>
      <c r="I604" s="297"/>
      <c r="J604" s="297"/>
      <c r="K604" s="297"/>
      <c r="L604" s="297"/>
      <c r="M604" s="297"/>
      <c r="N604" s="92"/>
    </row>
    <row r="605" spans="1:14" ht="13.5" hidden="1" thickBot="1">
      <c r="A605" s="132"/>
      <c r="B605" s="678"/>
      <c r="C605" s="679"/>
      <c r="D605" s="447"/>
      <c r="E605" s="284"/>
      <c r="F605" s="295"/>
      <c r="G605" s="420"/>
      <c r="H605" s="296"/>
      <c r="I605" s="297"/>
      <c r="J605" s="297"/>
      <c r="K605" s="297"/>
      <c r="L605" s="297"/>
      <c r="M605" s="297"/>
      <c r="N605" s="92"/>
    </row>
    <row r="606" spans="1:14" ht="13.5" hidden="1" thickBot="1">
      <c r="A606" s="132"/>
      <c r="B606" s="678"/>
      <c r="C606" s="679"/>
      <c r="D606" s="447"/>
      <c r="E606" s="284"/>
      <c r="F606" s="295"/>
      <c r="G606" s="420"/>
      <c r="H606" s="296"/>
      <c r="I606" s="297"/>
      <c r="J606" s="297"/>
      <c r="K606" s="297"/>
      <c r="L606" s="297"/>
      <c r="M606" s="297"/>
      <c r="N606" s="92"/>
    </row>
    <row r="607" spans="1:14" ht="13.5" hidden="1" thickBot="1">
      <c r="A607" s="132"/>
      <c r="B607" s="678"/>
      <c r="C607" s="679"/>
      <c r="D607" s="447"/>
      <c r="E607" s="284"/>
      <c r="F607" s="295"/>
      <c r="G607" s="420"/>
      <c r="H607" s="449"/>
      <c r="I607" s="297"/>
      <c r="J607" s="297"/>
      <c r="K607" s="297"/>
      <c r="L607" s="297"/>
      <c r="M607" s="297"/>
      <c r="N607" s="92"/>
    </row>
    <row r="608" spans="1:14" ht="14.25" customHeight="1" thickBot="1">
      <c r="A608" s="445"/>
      <c r="B608" s="683" t="s">
        <v>129</v>
      </c>
      <c r="C608" s="684"/>
      <c r="D608" s="447">
        <f>D609+D611</f>
        <v>0</v>
      </c>
      <c r="E608" s="284"/>
      <c r="F608" s="295">
        <f>F609+F611</f>
        <v>0</v>
      </c>
      <c r="G608" s="420"/>
      <c r="H608" s="448">
        <f>H609+H611+H610</f>
        <v>0</v>
      </c>
      <c r="I608" s="284">
        <f>I609+I611+I610</f>
        <v>0</v>
      </c>
      <c r="J608" s="284">
        <f>J609+J611+J610</f>
        <v>0</v>
      </c>
      <c r="K608" s="297"/>
      <c r="L608" s="297">
        <f>J608</f>
        <v>0</v>
      </c>
      <c r="M608" s="297"/>
      <c r="N608" s="92"/>
    </row>
    <row r="609" spans="1:14" ht="13.5" hidden="1" thickBot="1">
      <c r="A609" s="132"/>
      <c r="B609" s="678"/>
      <c r="C609" s="679"/>
      <c r="D609" s="447"/>
      <c r="E609" s="284"/>
      <c r="F609" s="295"/>
      <c r="G609" s="420"/>
      <c r="H609" s="296"/>
      <c r="I609" s="297"/>
      <c r="J609" s="297"/>
      <c r="K609" s="297"/>
      <c r="L609" s="297"/>
      <c r="M609" s="297"/>
      <c r="N609" s="92"/>
    </row>
    <row r="610" spans="1:14" ht="13.5" hidden="1" thickBot="1">
      <c r="A610" s="132"/>
      <c r="B610" s="678"/>
      <c r="C610" s="679"/>
      <c r="D610" s="447"/>
      <c r="E610" s="284"/>
      <c r="F610" s="295"/>
      <c r="G610" s="420"/>
      <c r="H610" s="296"/>
      <c r="I610" s="297"/>
      <c r="J610" s="297"/>
      <c r="K610" s="297"/>
      <c r="L610" s="297"/>
      <c r="M610" s="297"/>
      <c r="N610" s="92"/>
    </row>
    <row r="611" spans="1:14" ht="13.5" hidden="1" thickBot="1">
      <c r="A611" s="132"/>
      <c r="B611" s="678"/>
      <c r="C611" s="679"/>
      <c r="D611" s="447"/>
      <c r="E611" s="284"/>
      <c r="F611" s="295"/>
      <c r="G611" s="420"/>
      <c r="H611" s="296"/>
      <c r="I611" s="297"/>
      <c r="J611" s="297"/>
      <c r="K611" s="297"/>
      <c r="L611" s="297"/>
      <c r="M611" s="297"/>
      <c r="N611" s="92"/>
    </row>
    <row r="612" spans="1:14" ht="14.25" customHeight="1" thickBot="1">
      <c r="A612" s="132"/>
      <c r="B612" s="674" t="s">
        <v>130</v>
      </c>
      <c r="C612" s="680"/>
      <c r="D612" s="447"/>
      <c r="E612" s="284"/>
      <c r="F612" s="295"/>
      <c r="G612" s="420"/>
      <c r="H612" s="296"/>
      <c r="I612" s="297"/>
      <c r="J612" s="297"/>
      <c r="K612" s="297"/>
      <c r="L612" s="297"/>
      <c r="M612" s="297"/>
      <c r="N612" s="92"/>
    </row>
    <row r="613" spans="1:14" ht="13.5" thickBot="1">
      <c r="A613" s="132"/>
      <c r="B613" s="681" t="s">
        <v>131</v>
      </c>
      <c r="C613" s="682"/>
      <c r="D613" s="447">
        <f>SUM(D614:D615)</f>
        <v>0</v>
      </c>
      <c r="E613" s="447">
        <f aca="true" t="shared" si="33" ref="E613:L613">SUM(E614:E615)</f>
        <v>0</v>
      </c>
      <c r="F613" s="447">
        <f t="shared" si="33"/>
        <v>0</v>
      </c>
      <c r="G613" s="447">
        <f t="shared" si="33"/>
        <v>0</v>
      </c>
      <c r="H613" s="447">
        <f t="shared" si="33"/>
        <v>0</v>
      </c>
      <c r="I613" s="447">
        <f t="shared" si="33"/>
        <v>0</v>
      </c>
      <c r="J613" s="447">
        <f t="shared" si="33"/>
        <v>0</v>
      </c>
      <c r="K613" s="447">
        <f t="shared" si="33"/>
        <v>0</v>
      </c>
      <c r="L613" s="447">
        <f t="shared" si="33"/>
        <v>0</v>
      </c>
      <c r="M613" s="447">
        <f>SUM(M614:M615)</f>
        <v>0</v>
      </c>
      <c r="N613" s="92"/>
    </row>
    <row r="614" spans="1:14" ht="13.5" thickBot="1">
      <c r="A614" s="132"/>
      <c r="B614" s="669" t="s">
        <v>132</v>
      </c>
      <c r="C614" s="670"/>
      <c r="D614" s="447"/>
      <c r="E614" s="284"/>
      <c r="F614" s="295"/>
      <c r="G614" s="420"/>
      <c r="H614" s="296"/>
      <c r="I614" s="297"/>
      <c r="J614" s="297"/>
      <c r="K614" s="297"/>
      <c r="L614" s="297"/>
      <c r="M614" s="297"/>
      <c r="N614" s="92"/>
    </row>
    <row r="615" spans="1:14" ht="13.5" thickBot="1">
      <c r="A615" s="26"/>
      <c r="B615" s="669" t="s">
        <v>274</v>
      </c>
      <c r="C615" s="670"/>
      <c r="D615" s="447"/>
      <c r="E615" s="300"/>
      <c r="F615" s="450"/>
      <c r="G615" s="451"/>
      <c r="H615" s="389"/>
      <c r="I615" s="301"/>
      <c r="J615" s="452"/>
      <c r="K615" s="301"/>
      <c r="L615" s="297"/>
      <c r="M615" s="301"/>
      <c r="N615" s="105"/>
    </row>
    <row r="616" spans="1:14" ht="15.75" customHeight="1" thickBot="1">
      <c r="A616" s="446"/>
      <c r="B616" s="685" t="str">
        <f>CONCATENATE(Лист1!$A$23,Лист1!$B$23)</f>
        <v>Підпрограма  2</v>
      </c>
      <c r="C616" s="686"/>
      <c r="D616" s="453">
        <f aca="true" t="shared" si="34" ref="D616:M616">D617+D627+D631+D632</f>
        <v>0</v>
      </c>
      <c r="E616" s="453">
        <f t="shared" si="34"/>
        <v>0</v>
      </c>
      <c r="F616" s="453">
        <f t="shared" si="34"/>
        <v>0</v>
      </c>
      <c r="G616" s="453">
        <f t="shared" si="34"/>
        <v>0</v>
      </c>
      <c r="H616" s="453">
        <f t="shared" si="34"/>
        <v>0</v>
      </c>
      <c r="I616" s="453">
        <f t="shared" si="34"/>
        <v>0</v>
      </c>
      <c r="J616" s="453">
        <f t="shared" si="34"/>
        <v>0</v>
      </c>
      <c r="K616" s="453">
        <f t="shared" si="34"/>
        <v>0</v>
      </c>
      <c r="L616" s="453">
        <f t="shared" si="34"/>
        <v>0</v>
      </c>
      <c r="M616" s="453">
        <f t="shared" si="34"/>
        <v>0</v>
      </c>
      <c r="N616" s="88"/>
    </row>
    <row r="617" spans="1:14" ht="13.5" thickBot="1">
      <c r="A617" s="410"/>
      <c r="B617" s="683" t="s">
        <v>128</v>
      </c>
      <c r="C617" s="684"/>
      <c r="D617" s="447">
        <f>SUM(D618:D626)</f>
        <v>0</v>
      </c>
      <c r="E617" s="284">
        <f>SUM(E618:E626)</f>
        <v>0</v>
      </c>
      <c r="F617" s="295">
        <f>SUM(F618:F626)</f>
        <v>0</v>
      </c>
      <c r="G617" s="420"/>
      <c r="H617" s="448">
        <f>SUM(H618:H626)</f>
        <v>0</v>
      </c>
      <c r="I617" s="284">
        <f>SUM(I618:I626)</f>
        <v>0</v>
      </c>
      <c r="J617" s="284">
        <f>SUM(J618:J626)</f>
        <v>0</v>
      </c>
      <c r="K617" s="284">
        <f>SUM(K618:K626)</f>
        <v>0</v>
      </c>
      <c r="L617" s="284">
        <f>SUM(L618:L626)</f>
        <v>0</v>
      </c>
      <c r="M617" s="297"/>
      <c r="N617" s="92"/>
    </row>
    <row r="618" spans="1:14" ht="13.5" hidden="1" thickBot="1">
      <c r="A618" s="445"/>
      <c r="B618" s="678"/>
      <c r="C618" s="679"/>
      <c r="D618" s="447"/>
      <c r="E618" s="284"/>
      <c r="F618" s="295"/>
      <c r="G618" s="420"/>
      <c r="H618" s="296"/>
      <c r="I618" s="297"/>
      <c r="J618" s="297"/>
      <c r="K618" s="297"/>
      <c r="L618" s="297"/>
      <c r="M618" s="297"/>
      <c r="N618" s="92"/>
    </row>
    <row r="619" spans="1:14" ht="13.5" hidden="1" thickBot="1">
      <c r="A619" s="132"/>
      <c r="B619" s="678"/>
      <c r="C619" s="679"/>
      <c r="D619" s="447"/>
      <c r="E619" s="284"/>
      <c r="F619" s="295"/>
      <c r="G619" s="420"/>
      <c r="H619" s="296"/>
      <c r="I619" s="297"/>
      <c r="J619" s="297"/>
      <c r="K619" s="297"/>
      <c r="L619" s="297"/>
      <c r="M619" s="297"/>
      <c r="N619" s="92"/>
    </row>
    <row r="620" spans="1:14" ht="13.5" hidden="1" thickBot="1">
      <c r="A620" s="132"/>
      <c r="B620" s="678"/>
      <c r="C620" s="679"/>
      <c r="D620" s="447"/>
      <c r="E620" s="284"/>
      <c r="F620" s="295"/>
      <c r="G620" s="420"/>
      <c r="H620" s="296"/>
      <c r="I620" s="297"/>
      <c r="J620" s="297"/>
      <c r="K620" s="297"/>
      <c r="L620" s="297"/>
      <c r="M620" s="297"/>
      <c r="N620" s="92"/>
    </row>
    <row r="621" spans="1:14" ht="13.5" hidden="1" thickBot="1">
      <c r="A621" s="132"/>
      <c r="B621" s="678"/>
      <c r="C621" s="679"/>
      <c r="D621" s="447"/>
      <c r="E621" s="284"/>
      <c r="F621" s="295"/>
      <c r="G621" s="420"/>
      <c r="H621" s="296"/>
      <c r="I621" s="297"/>
      <c r="J621" s="297"/>
      <c r="K621" s="297"/>
      <c r="L621" s="297"/>
      <c r="M621" s="297"/>
      <c r="N621" s="92"/>
    </row>
    <row r="622" spans="1:14" ht="13.5" hidden="1" thickBot="1">
      <c r="A622" s="132"/>
      <c r="B622" s="678"/>
      <c r="C622" s="679"/>
      <c r="D622" s="447"/>
      <c r="E622" s="284"/>
      <c r="F622" s="295"/>
      <c r="G622" s="420"/>
      <c r="H622" s="296"/>
      <c r="I622" s="297"/>
      <c r="J622" s="297"/>
      <c r="K622" s="297"/>
      <c r="L622" s="297"/>
      <c r="M622" s="297"/>
      <c r="N622" s="92"/>
    </row>
    <row r="623" spans="1:14" ht="13.5" hidden="1" thickBot="1">
      <c r="A623" s="132"/>
      <c r="B623" s="678"/>
      <c r="C623" s="679"/>
      <c r="D623" s="447"/>
      <c r="E623" s="284"/>
      <c r="F623" s="295"/>
      <c r="G623" s="420"/>
      <c r="H623" s="296"/>
      <c r="I623" s="297"/>
      <c r="J623" s="297"/>
      <c r="K623" s="297"/>
      <c r="L623" s="297"/>
      <c r="M623" s="297"/>
      <c r="N623" s="92"/>
    </row>
    <row r="624" spans="1:14" ht="13.5" hidden="1" thickBot="1">
      <c r="A624" s="132"/>
      <c r="B624" s="678"/>
      <c r="C624" s="679"/>
      <c r="D624" s="447"/>
      <c r="E624" s="284"/>
      <c r="F624" s="295"/>
      <c r="G624" s="420"/>
      <c r="H624" s="296"/>
      <c r="I624" s="297"/>
      <c r="J624" s="297"/>
      <c r="K624" s="297"/>
      <c r="L624" s="297"/>
      <c r="M624" s="297"/>
      <c r="N624" s="92"/>
    </row>
    <row r="625" spans="1:14" ht="13.5" hidden="1" thickBot="1">
      <c r="A625" s="132"/>
      <c r="B625" s="678"/>
      <c r="C625" s="679"/>
      <c r="D625" s="447"/>
      <c r="E625" s="284"/>
      <c r="F625" s="295"/>
      <c r="G625" s="420"/>
      <c r="H625" s="296"/>
      <c r="I625" s="297"/>
      <c r="J625" s="297"/>
      <c r="K625" s="297"/>
      <c r="L625" s="297"/>
      <c r="M625" s="297"/>
      <c r="N625" s="92"/>
    </row>
    <row r="626" spans="1:14" ht="13.5" hidden="1" thickBot="1">
      <c r="A626" s="132"/>
      <c r="B626" s="678"/>
      <c r="C626" s="679"/>
      <c r="D626" s="447"/>
      <c r="E626" s="284"/>
      <c r="F626" s="295"/>
      <c r="G626" s="420"/>
      <c r="H626" s="449"/>
      <c r="I626" s="297"/>
      <c r="J626" s="297"/>
      <c r="K626" s="297"/>
      <c r="L626" s="297"/>
      <c r="M626" s="297"/>
      <c r="N626" s="92"/>
    </row>
    <row r="627" spans="1:14" ht="16.5" customHeight="1" thickBot="1">
      <c r="A627" s="445"/>
      <c r="B627" s="683" t="s">
        <v>129</v>
      </c>
      <c r="C627" s="684"/>
      <c r="D627" s="447">
        <f>D628+D630</f>
        <v>0</v>
      </c>
      <c r="E627" s="284"/>
      <c r="F627" s="295">
        <f>F628+F630</f>
        <v>0</v>
      </c>
      <c r="G627" s="420"/>
      <c r="H627" s="448">
        <f>H628+H630+H629</f>
        <v>0</v>
      </c>
      <c r="I627" s="284">
        <f>I628+I630+I629</f>
        <v>0</v>
      </c>
      <c r="J627" s="284">
        <f>J628+J630+J629</f>
        <v>0</v>
      </c>
      <c r="K627" s="297"/>
      <c r="L627" s="297">
        <f>J627</f>
        <v>0</v>
      </c>
      <c r="M627" s="297"/>
      <c r="N627" s="92"/>
    </row>
    <row r="628" spans="1:14" ht="13.5" hidden="1" thickBot="1">
      <c r="A628" s="132"/>
      <c r="B628" s="678"/>
      <c r="C628" s="679"/>
      <c r="D628" s="447"/>
      <c r="E628" s="284"/>
      <c r="F628" s="295"/>
      <c r="G628" s="420"/>
      <c r="H628" s="296"/>
      <c r="I628" s="297"/>
      <c r="J628" s="297"/>
      <c r="K628" s="297"/>
      <c r="L628" s="297"/>
      <c r="M628" s="297"/>
      <c r="N628" s="92"/>
    </row>
    <row r="629" spans="1:14" ht="13.5" hidden="1" thickBot="1">
      <c r="A629" s="132"/>
      <c r="B629" s="678"/>
      <c r="C629" s="679"/>
      <c r="D629" s="447"/>
      <c r="E629" s="284"/>
      <c r="F629" s="295"/>
      <c r="G629" s="420"/>
      <c r="H629" s="296"/>
      <c r="I629" s="297"/>
      <c r="J629" s="297"/>
      <c r="K629" s="297"/>
      <c r="L629" s="297"/>
      <c r="M629" s="297"/>
      <c r="N629" s="92"/>
    </row>
    <row r="630" spans="1:14" ht="13.5" hidden="1" thickBot="1">
      <c r="A630" s="132"/>
      <c r="B630" s="678"/>
      <c r="C630" s="679"/>
      <c r="D630" s="447"/>
      <c r="E630" s="284"/>
      <c r="F630" s="295"/>
      <c r="G630" s="420"/>
      <c r="H630" s="296"/>
      <c r="I630" s="297"/>
      <c r="J630" s="297"/>
      <c r="K630" s="297"/>
      <c r="L630" s="297"/>
      <c r="M630" s="297"/>
      <c r="N630" s="92"/>
    </row>
    <row r="631" spans="1:14" ht="14.25" customHeight="1" thickBot="1">
      <c r="A631" s="132"/>
      <c r="B631" s="674" t="s">
        <v>130</v>
      </c>
      <c r="C631" s="680"/>
      <c r="D631" s="447"/>
      <c r="E631" s="284"/>
      <c r="F631" s="295"/>
      <c r="G631" s="420"/>
      <c r="H631" s="296"/>
      <c r="I631" s="297"/>
      <c r="J631" s="297"/>
      <c r="K631" s="297"/>
      <c r="L631" s="297"/>
      <c r="M631" s="297"/>
      <c r="N631" s="92"/>
    </row>
    <row r="632" spans="1:14" ht="13.5" thickBot="1">
      <c r="A632" s="132"/>
      <c r="B632" s="681" t="s">
        <v>131</v>
      </c>
      <c r="C632" s="682"/>
      <c r="D632" s="447">
        <f aca="true" t="shared" si="35" ref="D632:M632">SUM(D633:D634)</f>
        <v>0</v>
      </c>
      <c r="E632" s="447">
        <f t="shared" si="35"/>
        <v>0</v>
      </c>
      <c r="F632" s="447">
        <f t="shared" si="35"/>
        <v>0</v>
      </c>
      <c r="G632" s="447">
        <f t="shared" si="35"/>
        <v>0</v>
      </c>
      <c r="H632" s="447">
        <f t="shared" si="35"/>
        <v>0</v>
      </c>
      <c r="I632" s="447">
        <f t="shared" si="35"/>
        <v>0</v>
      </c>
      <c r="J632" s="447">
        <f t="shared" si="35"/>
        <v>0</v>
      </c>
      <c r="K632" s="447">
        <f t="shared" si="35"/>
        <v>0</v>
      </c>
      <c r="L632" s="447">
        <f t="shared" si="35"/>
        <v>0</v>
      </c>
      <c r="M632" s="447">
        <f t="shared" si="35"/>
        <v>0</v>
      </c>
      <c r="N632" s="92"/>
    </row>
    <row r="633" spans="1:14" ht="13.5" thickBot="1">
      <c r="A633" s="132"/>
      <c r="B633" s="669" t="s">
        <v>132</v>
      </c>
      <c r="C633" s="670"/>
      <c r="D633" s="447"/>
      <c r="E633" s="284"/>
      <c r="F633" s="295"/>
      <c r="G633" s="420"/>
      <c r="H633" s="296"/>
      <c r="I633" s="297"/>
      <c r="J633" s="297"/>
      <c r="K633" s="297"/>
      <c r="L633" s="297"/>
      <c r="M633" s="297"/>
      <c r="N633" s="92"/>
    </row>
    <row r="634" spans="1:14" ht="13.5" thickBot="1">
      <c r="A634" s="26"/>
      <c r="B634" s="669" t="s">
        <v>274</v>
      </c>
      <c r="C634" s="670"/>
      <c r="D634" s="447"/>
      <c r="E634" s="300"/>
      <c r="F634" s="450"/>
      <c r="G634" s="451"/>
      <c r="H634" s="389"/>
      <c r="I634" s="301"/>
      <c r="J634" s="452"/>
      <c r="K634" s="301"/>
      <c r="L634" s="297"/>
      <c r="M634" s="301"/>
      <c r="N634" s="105"/>
    </row>
    <row r="635" spans="1:14" ht="13.5" customHeight="1" thickBot="1">
      <c r="A635" s="70"/>
      <c r="B635" s="676" t="s">
        <v>63</v>
      </c>
      <c r="C635" s="677"/>
      <c r="D635" s="299">
        <f>D616+D597</f>
        <v>0</v>
      </c>
      <c r="E635" s="299">
        <f aca="true" t="shared" si="36" ref="E635:M635">E616+E597</f>
        <v>0</v>
      </c>
      <c r="F635" s="299">
        <f t="shared" si="36"/>
        <v>0</v>
      </c>
      <c r="G635" s="299">
        <f t="shared" si="36"/>
        <v>0</v>
      </c>
      <c r="H635" s="299">
        <f t="shared" si="36"/>
        <v>0</v>
      </c>
      <c r="I635" s="299">
        <f t="shared" si="36"/>
        <v>0</v>
      </c>
      <c r="J635" s="299">
        <f t="shared" si="36"/>
        <v>0</v>
      </c>
      <c r="K635" s="299">
        <f t="shared" si="36"/>
        <v>0</v>
      </c>
      <c r="L635" s="299">
        <f t="shared" si="36"/>
        <v>0</v>
      </c>
      <c r="M635" s="299">
        <f t="shared" si="36"/>
        <v>0</v>
      </c>
      <c r="N635" s="105"/>
    </row>
    <row r="636" spans="1:14" ht="28.5" customHeight="1" thickBot="1">
      <c r="A636" s="26"/>
      <c r="B636" s="674" t="s">
        <v>275</v>
      </c>
      <c r="C636" s="675"/>
      <c r="D636" s="133"/>
      <c r="E636" s="133"/>
      <c r="F636" s="133"/>
      <c r="G636" s="134"/>
      <c r="H636" s="138"/>
      <c r="I636" s="139"/>
      <c r="J636" s="139"/>
      <c r="K636" s="139"/>
      <c r="L636" s="139"/>
      <c r="M636" s="139"/>
      <c r="N636" s="105"/>
    </row>
    <row r="637" ht="12.75">
      <c r="G637" s="103"/>
    </row>
    <row r="638" spans="7:16" ht="12.75">
      <c r="G638">
        <v>6</v>
      </c>
      <c r="P638" t="str">
        <f>$P$64</f>
        <v>Продовження додатка 2</v>
      </c>
    </row>
    <row r="639" ht="15.75">
      <c r="A639" s="52" t="s">
        <v>311</v>
      </c>
    </row>
    <row r="640" ht="16.5" thickBot="1">
      <c r="Q640" s="10" t="s">
        <v>317</v>
      </c>
    </row>
    <row r="641" spans="1:17" ht="48" customHeight="1" thickBot="1">
      <c r="A641" s="646" t="s">
        <v>13</v>
      </c>
      <c r="B641" s="553" t="s">
        <v>133</v>
      </c>
      <c r="C641" s="598"/>
      <c r="D641" s="671" t="str">
        <f>Лист1!$A$9</f>
        <v>20__ рік 
(звіт)</v>
      </c>
      <c r="E641" s="673"/>
      <c r="F641" s="673"/>
      <c r="G641" s="672"/>
      <c r="H641" s="671" t="str">
        <f>Лист1!$A$10</f>
        <v>20__ рік (затверджено з урахуванням внесених змін  )</v>
      </c>
      <c r="I641" s="673"/>
      <c r="J641" s="673"/>
      <c r="K641" s="672"/>
      <c r="L641" s="671" t="str">
        <f>Лист1!$A$11</f>
        <v>20__  рік
(проект)</v>
      </c>
      <c r="M641" s="672"/>
      <c r="N641" s="671" t="str">
        <f>Лист1!$A$12</f>
        <v>20__ рік
(прогноз)</v>
      </c>
      <c r="O641" s="672"/>
      <c r="P641" s="671" t="str">
        <f>Лист1!$A$13</f>
        <v>20__ рік
(прогноз)</v>
      </c>
      <c r="Q641" s="672"/>
    </row>
    <row r="642" spans="1:17" ht="21.75" customHeight="1" thickBot="1">
      <c r="A642" s="647"/>
      <c r="B642" s="533"/>
      <c r="C642" s="557"/>
      <c r="D642" s="671" t="s">
        <v>79</v>
      </c>
      <c r="E642" s="672"/>
      <c r="F642" s="671" t="s">
        <v>80</v>
      </c>
      <c r="G642" s="672"/>
      <c r="H642" s="671" t="s">
        <v>79</v>
      </c>
      <c r="I642" s="672"/>
      <c r="J642" s="671" t="s">
        <v>80</v>
      </c>
      <c r="K642" s="672"/>
      <c r="L642" s="542" t="s">
        <v>79</v>
      </c>
      <c r="M642" s="542" t="s">
        <v>80</v>
      </c>
      <c r="N642" s="542" t="s">
        <v>79</v>
      </c>
      <c r="O642" s="542" t="s">
        <v>80</v>
      </c>
      <c r="P642" s="542" t="s">
        <v>79</v>
      </c>
      <c r="Q642" s="542" t="s">
        <v>80</v>
      </c>
    </row>
    <row r="643" spans="1:17" ht="30.75" customHeight="1" thickBot="1">
      <c r="A643" s="648"/>
      <c r="B643" s="534"/>
      <c r="C643" s="558"/>
      <c r="D643" s="140" t="s">
        <v>134</v>
      </c>
      <c r="E643" s="140" t="s">
        <v>135</v>
      </c>
      <c r="F643" s="140" t="s">
        <v>134</v>
      </c>
      <c r="G643" s="140" t="s">
        <v>135</v>
      </c>
      <c r="H643" s="140" t="s">
        <v>134</v>
      </c>
      <c r="I643" s="140" t="s">
        <v>135</v>
      </c>
      <c r="J643" s="140" t="s">
        <v>134</v>
      </c>
      <c r="K643" s="140" t="s">
        <v>135</v>
      </c>
      <c r="L643" s="544"/>
      <c r="M643" s="544"/>
      <c r="N643" s="544"/>
      <c r="O643" s="544"/>
      <c r="P643" s="544"/>
      <c r="Q643" s="544"/>
    </row>
    <row r="644" spans="1:17" ht="13.5" thickBot="1">
      <c r="A644" s="454" t="s">
        <v>6</v>
      </c>
      <c r="B644" s="705" t="s">
        <v>7</v>
      </c>
      <c r="C644" s="706"/>
      <c r="D644" s="129" t="s">
        <v>8</v>
      </c>
      <c r="E644" s="61" t="s">
        <v>9</v>
      </c>
      <c r="F644" s="61" t="s">
        <v>10</v>
      </c>
      <c r="G644" s="62" t="s">
        <v>11</v>
      </c>
      <c r="H644" s="86" t="s">
        <v>12</v>
      </c>
      <c r="I644" s="87" t="s">
        <v>123</v>
      </c>
      <c r="J644" s="87" t="s">
        <v>124</v>
      </c>
      <c r="K644" s="87" t="s">
        <v>125</v>
      </c>
      <c r="L644" s="87" t="s">
        <v>126</v>
      </c>
      <c r="M644" s="87" t="s">
        <v>127</v>
      </c>
      <c r="N644" s="87">
        <v>13</v>
      </c>
      <c r="O644" s="87">
        <v>14</v>
      </c>
      <c r="P644" s="87">
        <v>15</v>
      </c>
      <c r="Q644" s="87">
        <v>16</v>
      </c>
    </row>
    <row r="645" spans="1:17" ht="32.25" hidden="1" thickBot="1">
      <c r="A645" s="127"/>
      <c r="B645" s="111" t="str">
        <f>CONCATENATE("Підпрограма   ",$B$11)</f>
        <v>Підпрограма   </v>
      </c>
      <c r="C645" s="455"/>
      <c r="D645" s="129"/>
      <c r="E645" s="61"/>
      <c r="F645" s="61"/>
      <c r="G645" s="62"/>
      <c r="H645" s="86"/>
      <c r="I645" s="87"/>
      <c r="J645" s="87"/>
      <c r="K645" s="87"/>
      <c r="L645" s="87"/>
      <c r="M645" s="87"/>
      <c r="N645" s="87"/>
      <c r="O645" s="87"/>
      <c r="P645" s="87"/>
      <c r="Q645" s="87"/>
    </row>
    <row r="646" spans="1:18" ht="13.5" thickBot="1">
      <c r="A646" s="127"/>
      <c r="B646" s="667" t="str">
        <f>B597</f>
        <v>Підпрограма  1</v>
      </c>
      <c r="C646" s="668"/>
      <c r="D646" s="508">
        <f>SUM(D647:D651)</f>
        <v>0</v>
      </c>
      <c r="E646" s="508">
        <f aca="true" t="shared" si="37" ref="E646:R646">SUM(E647:E651)</f>
        <v>0</v>
      </c>
      <c r="F646" s="508">
        <f t="shared" si="37"/>
        <v>0</v>
      </c>
      <c r="G646" s="508">
        <f t="shared" si="37"/>
        <v>0</v>
      </c>
      <c r="H646" s="508">
        <f t="shared" si="37"/>
        <v>0</v>
      </c>
      <c r="I646" s="508">
        <f t="shared" si="37"/>
        <v>0</v>
      </c>
      <c r="J646" s="508">
        <f t="shared" si="37"/>
        <v>0</v>
      </c>
      <c r="K646" s="508">
        <f t="shared" si="37"/>
        <v>0</v>
      </c>
      <c r="L646" s="508">
        <f t="shared" si="37"/>
        <v>0</v>
      </c>
      <c r="M646" s="508">
        <f t="shared" si="37"/>
        <v>0</v>
      </c>
      <c r="N646" s="508">
        <f t="shared" si="37"/>
        <v>0</v>
      </c>
      <c r="O646" s="508">
        <f t="shared" si="37"/>
        <v>0</v>
      </c>
      <c r="P646" s="508">
        <f t="shared" si="37"/>
        <v>0</v>
      </c>
      <c r="Q646" s="508">
        <f t="shared" si="37"/>
        <v>0</v>
      </c>
      <c r="R646" s="61">
        <f t="shared" si="37"/>
        <v>0</v>
      </c>
    </row>
    <row r="647" spans="1:17" ht="16.5" thickBot="1">
      <c r="A647" s="127"/>
      <c r="B647" s="664"/>
      <c r="C647" s="665"/>
      <c r="D647" s="508"/>
      <c r="E647" s="508"/>
      <c r="F647" s="508"/>
      <c r="G647" s="509"/>
      <c r="H647" s="510"/>
      <c r="I647" s="511"/>
      <c r="J647" s="511"/>
      <c r="K647" s="511"/>
      <c r="L647" s="511"/>
      <c r="M647" s="511"/>
      <c r="N647" s="511"/>
      <c r="O647" s="511"/>
      <c r="P647" s="511"/>
      <c r="Q647" s="511"/>
    </row>
    <row r="648" spans="1:17" ht="16.5" hidden="1" thickBot="1">
      <c r="A648" s="127"/>
      <c r="B648" s="664"/>
      <c r="C648" s="665"/>
      <c r="D648" s="508"/>
      <c r="E648" s="508"/>
      <c r="F648" s="508"/>
      <c r="G648" s="509"/>
      <c r="H648" s="510"/>
      <c r="I648" s="511"/>
      <c r="J648" s="511"/>
      <c r="K648" s="511"/>
      <c r="L648" s="511"/>
      <c r="M648" s="511"/>
      <c r="N648" s="511"/>
      <c r="O648" s="511"/>
      <c r="P648" s="511"/>
      <c r="Q648" s="511"/>
    </row>
    <row r="649" spans="1:17" ht="16.5" hidden="1" thickBot="1">
      <c r="A649" s="127"/>
      <c r="B649" s="664"/>
      <c r="C649" s="665"/>
      <c r="D649" s="508"/>
      <c r="E649" s="508"/>
      <c r="F649" s="508"/>
      <c r="G649" s="509"/>
      <c r="H649" s="510"/>
      <c r="I649" s="511"/>
      <c r="J649" s="511"/>
      <c r="K649" s="511"/>
      <c r="L649" s="511"/>
      <c r="M649" s="511"/>
      <c r="N649" s="511"/>
      <c r="O649" s="511"/>
      <c r="P649" s="511"/>
      <c r="Q649" s="511"/>
    </row>
    <row r="650" spans="1:17" ht="16.5" hidden="1" thickBot="1">
      <c r="A650" s="127"/>
      <c r="B650" s="664"/>
      <c r="C650" s="665"/>
      <c r="D650" s="508"/>
      <c r="E650" s="508"/>
      <c r="F650" s="508"/>
      <c r="G650" s="509"/>
      <c r="H650" s="510"/>
      <c r="I650" s="511"/>
      <c r="J650" s="511"/>
      <c r="K650" s="511"/>
      <c r="L650" s="511"/>
      <c r="M650" s="511"/>
      <c r="N650" s="511"/>
      <c r="O650" s="511"/>
      <c r="P650" s="511"/>
      <c r="Q650" s="511"/>
    </row>
    <row r="651" spans="1:17" ht="16.5" hidden="1" thickBot="1">
      <c r="A651" s="127"/>
      <c r="B651" s="664"/>
      <c r="C651" s="665"/>
      <c r="D651" s="508"/>
      <c r="E651" s="508"/>
      <c r="F651" s="508"/>
      <c r="G651" s="509"/>
      <c r="H651" s="510"/>
      <c r="I651" s="511"/>
      <c r="J651" s="511"/>
      <c r="K651" s="511"/>
      <c r="L651" s="511"/>
      <c r="M651" s="511"/>
      <c r="N651" s="511"/>
      <c r="O651" s="511"/>
      <c r="P651" s="511"/>
      <c r="Q651" s="511"/>
    </row>
    <row r="652" spans="1:17" ht="16.5" hidden="1" thickBot="1">
      <c r="A652" s="127"/>
      <c r="B652" s="664"/>
      <c r="C652" s="665"/>
      <c r="D652" s="508"/>
      <c r="E652" s="508"/>
      <c r="F652" s="508"/>
      <c r="G652" s="509"/>
      <c r="H652" s="510"/>
      <c r="I652" s="511"/>
      <c r="J652" s="511"/>
      <c r="K652" s="511"/>
      <c r="L652" s="511"/>
      <c r="M652" s="511"/>
      <c r="N652" s="511"/>
      <c r="O652" s="511"/>
      <c r="P652" s="511"/>
      <c r="Q652" s="511"/>
    </row>
    <row r="653" spans="1:17" ht="16.5" hidden="1" thickBot="1">
      <c r="A653" s="127"/>
      <c r="B653" s="664"/>
      <c r="C653" s="665"/>
      <c r="D653" s="508"/>
      <c r="E653" s="508"/>
      <c r="F653" s="508"/>
      <c r="G653" s="509"/>
      <c r="H653" s="510"/>
      <c r="I653" s="511"/>
      <c r="J653" s="511"/>
      <c r="K653" s="511"/>
      <c r="L653" s="511"/>
      <c r="M653" s="511"/>
      <c r="N653" s="511"/>
      <c r="O653" s="511"/>
      <c r="P653" s="511"/>
      <c r="Q653" s="511"/>
    </row>
    <row r="654" spans="1:17" ht="16.5" hidden="1" thickBot="1">
      <c r="A654" s="127"/>
      <c r="B654" s="664"/>
      <c r="C654" s="665"/>
      <c r="D654" s="508"/>
      <c r="E654" s="508"/>
      <c r="F654" s="508"/>
      <c r="G654" s="509"/>
      <c r="H654" s="510"/>
      <c r="I654" s="511"/>
      <c r="J654" s="511"/>
      <c r="K654" s="511"/>
      <c r="L654" s="511"/>
      <c r="M654" s="511"/>
      <c r="N654" s="511"/>
      <c r="O654" s="511"/>
      <c r="P654" s="511"/>
      <c r="Q654" s="511"/>
    </row>
    <row r="655" spans="1:18" ht="13.5" thickBot="1">
      <c r="A655" s="127"/>
      <c r="B655" s="667" t="str">
        <f>B616</f>
        <v>Підпрограма  2</v>
      </c>
      <c r="C655" s="668"/>
      <c r="D655" s="508">
        <f aca="true" t="shared" si="38" ref="D655:R655">SUM(D656:D660)</f>
        <v>0</v>
      </c>
      <c r="E655" s="508">
        <f t="shared" si="38"/>
        <v>0</v>
      </c>
      <c r="F655" s="508">
        <f t="shared" si="38"/>
        <v>0</v>
      </c>
      <c r="G655" s="508">
        <f t="shared" si="38"/>
        <v>0</v>
      </c>
      <c r="H655" s="508">
        <f t="shared" si="38"/>
        <v>0</v>
      </c>
      <c r="I655" s="508">
        <f t="shared" si="38"/>
        <v>0</v>
      </c>
      <c r="J655" s="508">
        <f t="shared" si="38"/>
        <v>0</v>
      </c>
      <c r="K655" s="508">
        <f t="shared" si="38"/>
        <v>0</v>
      </c>
      <c r="L655" s="508">
        <f t="shared" si="38"/>
        <v>0</v>
      </c>
      <c r="M655" s="508">
        <f t="shared" si="38"/>
        <v>0</v>
      </c>
      <c r="N655" s="508">
        <f t="shared" si="38"/>
        <v>0</v>
      </c>
      <c r="O655" s="508">
        <f t="shared" si="38"/>
        <v>0</v>
      </c>
      <c r="P655" s="508">
        <f t="shared" si="38"/>
        <v>0</v>
      </c>
      <c r="Q655" s="508">
        <f t="shared" si="38"/>
        <v>0</v>
      </c>
      <c r="R655" s="61">
        <f t="shared" si="38"/>
        <v>0</v>
      </c>
    </row>
    <row r="656" spans="1:17" ht="16.5" thickBot="1">
      <c r="A656" s="127"/>
      <c r="B656" s="664"/>
      <c r="C656" s="665"/>
      <c r="D656" s="508"/>
      <c r="E656" s="508"/>
      <c r="F656" s="508"/>
      <c r="G656" s="509"/>
      <c r="H656" s="510"/>
      <c r="I656" s="511"/>
      <c r="J656" s="511"/>
      <c r="K656" s="511"/>
      <c r="L656" s="511"/>
      <c r="M656" s="511"/>
      <c r="N656" s="511"/>
      <c r="O656" s="511"/>
      <c r="P656" s="511"/>
      <c r="Q656" s="511"/>
    </row>
    <row r="657" spans="1:17" ht="16.5" hidden="1" thickBot="1">
      <c r="A657" s="127"/>
      <c r="B657" s="664"/>
      <c r="C657" s="665"/>
      <c r="D657" s="508"/>
      <c r="E657" s="508"/>
      <c r="F657" s="508"/>
      <c r="G657" s="509"/>
      <c r="H657" s="510"/>
      <c r="I657" s="511"/>
      <c r="J657" s="511"/>
      <c r="K657" s="511"/>
      <c r="L657" s="511"/>
      <c r="M657" s="511"/>
      <c r="N657" s="511"/>
      <c r="O657" s="511"/>
      <c r="P657" s="511"/>
      <c r="Q657" s="511"/>
    </row>
    <row r="658" spans="1:17" ht="16.5" hidden="1" thickBot="1">
      <c r="A658" s="127"/>
      <c r="B658" s="664"/>
      <c r="C658" s="665"/>
      <c r="D658" s="508"/>
      <c r="E658" s="508"/>
      <c r="F658" s="508"/>
      <c r="G658" s="509"/>
      <c r="H658" s="510"/>
      <c r="I658" s="511"/>
      <c r="J658" s="511"/>
      <c r="K658" s="511"/>
      <c r="L658" s="511"/>
      <c r="M658" s="511"/>
      <c r="N658" s="511"/>
      <c r="O658" s="511"/>
      <c r="P658" s="511"/>
      <c r="Q658" s="511"/>
    </row>
    <row r="659" spans="1:17" ht="16.5" hidden="1" thickBot="1">
      <c r="A659" s="127"/>
      <c r="B659" s="664"/>
      <c r="C659" s="665"/>
      <c r="D659" s="508"/>
      <c r="E659" s="508"/>
      <c r="F659" s="508"/>
      <c r="G659" s="509"/>
      <c r="H659" s="510"/>
      <c r="I659" s="511"/>
      <c r="J659" s="511"/>
      <c r="K659" s="511"/>
      <c r="L659" s="511"/>
      <c r="M659" s="511"/>
      <c r="N659" s="511"/>
      <c r="O659" s="511"/>
      <c r="P659" s="511"/>
      <c r="Q659" s="511"/>
    </row>
    <row r="660" spans="1:17" ht="16.5" hidden="1" thickBot="1">
      <c r="A660" s="127"/>
      <c r="B660" s="664"/>
      <c r="C660" s="665"/>
      <c r="D660" s="508"/>
      <c r="E660" s="508"/>
      <c r="F660" s="508"/>
      <c r="G660" s="509"/>
      <c r="H660" s="510"/>
      <c r="I660" s="511"/>
      <c r="J660" s="511"/>
      <c r="K660" s="511"/>
      <c r="L660" s="511"/>
      <c r="M660" s="511"/>
      <c r="N660" s="511"/>
      <c r="O660" s="511"/>
      <c r="P660" s="511"/>
      <c r="Q660" s="511"/>
    </row>
    <row r="661" spans="1:18" ht="13.5" hidden="1" thickBot="1">
      <c r="A661" s="127"/>
      <c r="B661" s="667" t="str">
        <f>CONCATENATE(Лист1!$A$26,Лист1!$B$26)</f>
        <v>Підпрограма  3</v>
      </c>
      <c r="C661" s="668"/>
      <c r="D661" s="508">
        <f aca="true" t="shared" si="39" ref="D661:R661">SUM(D662:D666)</f>
        <v>0</v>
      </c>
      <c r="E661" s="508">
        <f t="shared" si="39"/>
        <v>0</v>
      </c>
      <c r="F661" s="508">
        <f t="shared" si="39"/>
        <v>0</v>
      </c>
      <c r="G661" s="508">
        <f t="shared" si="39"/>
        <v>0</v>
      </c>
      <c r="H661" s="508">
        <f t="shared" si="39"/>
        <v>0</v>
      </c>
      <c r="I661" s="508">
        <f t="shared" si="39"/>
        <v>0</v>
      </c>
      <c r="J661" s="508">
        <f t="shared" si="39"/>
        <v>0</v>
      </c>
      <c r="K661" s="508">
        <f t="shared" si="39"/>
        <v>0</v>
      </c>
      <c r="L661" s="508">
        <f t="shared" si="39"/>
        <v>0</v>
      </c>
      <c r="M661" s="508">
        <f t="shared" si="39"/>
        <v>0</v>
      </c>
      <c r="N661" s="508">
        <f t="shared" si="39"/>
        <v>0</v>
      </c>
      <c r="O661" s="508">
        <f t="shared" si="39"/>
        <v>0</v>
      </c>
      <c r="P661" s="508">
        <f t="shared" si="39"/>
        <v>0</v>
      </c>
      <c r="Q661" s="508">
        <f t="shared" si="39"/>
        <v>0</v>
      </c>
      <c r="R661" s="61">
        <f t="shared" si="39"/>
        <v>0</v>
      </c>
    </row>
    <row r="662" spans="1:17" ht="16.5" hidden="1" thickBot="1">
      <c r="A662" s="127"/>
      <c r="B662" s="664"/>
      <c r="C662" s="665"/>
      <c r="D662" s="508"/>
      <c r="E662" s="508"/>
      <c r="F662" s="508"/>
      <c r="G662" s="509"/>
      <c r="H662" s="510"/>
      <c r="I662" s="511"/>
      <c r="J662" s="511"/>
      <c r="K662" s="511"/>
      <c r="L662" s="511"/>
      <c r="M662" s="511"/>
      <c r="N662" s="511"/>
      <c r="O662" s="511"/>
      <c r="P662" s="511"/>
      <c r="Q662" s="511"/>
    </row>
    <row r="663" spans="1:17" ht="16.5" hidden="1" thickBot="1">
      <c r="A663" s="127"/>
      <c r="B663" s="664"/>
      <c r="C663" s="665"/>
      <c r="D663" s="508"/>
      <c r="E663" s="508"/>
      <c r="F663" s="508"/>
      <c r="G663" s="509"/>
      <c r="H663" s="510"/>
      <c r="I663" s="511"/>
      <c r="J663" s="511"/>
      <c r="K663" s="511"/>
      <c r="L663" s="511"/>
      <c r="M663" s="511"/>
      <c r="N663" s="511"/>
      <c r="O663" s="511"/>
      <c r="P663" s="511"/>
      <c r="Q663" s="511"/>
    </row>
    <row r="664" spans="1:17" ht="16.5" hidden="1" thickBot="1">
      <c r="A664" s="127"/>
      <c r="B664" s="664"/>
      <c r="C664" s="665"/>
      <c r="D664" s="508"/>
      <c r="E664" s="508"/>
      <c r="F664" s="508"/>
      <c r="G664" s="509"/>
      <c r="H664" s="510"/>
      <c r="I664" s="511"/>
      <c r="J664" s="511"/>
      <c r="K664" s="511"/>
      <c r="L664" s="511"/>
      <c r="M664" s="511"/>
      <c r="N664" s="511"/>
      <c r="O664" s="511"/>
      <c r="P664" s="511"/>
      <c r="Q664" s="511"/>
    </row>
    <row r="665" spans="1:17" ht="16.5" hidden="1" thickBot="1">
      <c r="A665" s="127"/>
      <c r="B665" s="664"/>
      <c r="C665" s="665"/>
      <c r="D665" s="508"/>
      <c r="E665" s="508"/>
      <c r="F665" s="508"/>
      <c r="G665" s="509"/>
      <c r="H665" s="510"/>
      <c r="I665" s="511"/>
      <c r="J665" s="511"/>
      <c r="K665" s="511"/>
      <c r="L665" s="511"/>
      <c r="M665" s="511"/>
      <c r="N665" s="511"/>
      <c r="O665" s="511"/>
      <c r="P665" s="511"/>
      <c r="Q665" s="511"/>
    </row>
    <row r="666" spans="1:17" ht="16.5" hidden="1" thickBot="1">
      <c r="A666" s="127"/>
      <c r="B666" s="664"/>
      <c r="C666" s="665"/>
      <c r="D666" s="508"/>
      <c r="E666" s="508"/>
      <c r="F666" s="508"/>
      <c r="G666" s="509"/>
      <c r="H666" s="510"/>
      <c r="I666" s="511"/>
      <c r="J666" s="511"/>
      <c r="K666" s="511"/>
      <c r="L666" s="511"/>
      <c r="M666" s="511"/>
      <c r="N666" s="511"/>
      <c r="O666" s="511"/>
      <c r="P666" s="511"/>
      <c r="Q666" s="511"/>
    </row>
    <row r="667" spans="1:17" ht="21.75" customHeight="1" thickBot="1">
      <c r="A667" s="127"/>
      <c r="B667" s="773" t="s">
        <v>276</v>
      </c>
      <c r="C667" s="774"/>
      <c r="D667" s="508">
        <f aca="true" t="shared" si="40" ref="D667:Q667">SUM(D646:D652)</f>
        <v>0</v>
      </c>
      <c r="E667" s="508">
        <f t="shared" si="40"/>
        <v>0</v>
      </c>
      <c r="F667" s="508">
        <f t="shared" si="40"/>
        <v>0</v>
      </c>
      <c r="G667" s="508">
        <f t="shared" si="40"/>
        <v>0</v>
      </c>
      <c r="H667" s="508">
        <f t="shared" si="40"/>
        <v>0</v>
      </c>
      <c r="I667" s="508">
        <f t="shared" si="40"/>
        <v>0</v>
      </c>
      <c r="J667" s="508">
        <f t="shared" si="40"/>
        <v>0</v>
      </c>
      <c r="K667" s="508">
        <f t="shared" si="40"/>
        <v>0</v>
      </c>
      <c r="L667" s="508">
        <f t="shared" si="40"/>
        <v>0</v>
      </c>
      <c r="M667" s="508">
        <f t="shared" si="40"/>
        <v>0</v>
      </c>
      <c r="N667" s="508">
        <f t="shared" si="40"/>
        <v>0</v>
      </c>
      <c r="O667" s="508">
        <f t="shared" si="40"/>
        <v>0</v>
      </c>
      <c r="P667" s="508">
        <f t="shared" si="40"/>
        <v>0</v>
      </c>
      <c r="Q667" s="508">
        <f t="shared" si="40"/>
        <v>0</v>
      </c>
    </row>
    <row r="668" spans="1:17" ht="22.5" customHeight="1" thickBot="1">
      <c r="A668" s="127"/>
      <c r="B668" s="773" t="s">
        <v>136</v>
      </c>
      <c r="C668" s="774"/>
      <c r="D668" s="508"/>
      <c r="E668" s="508"/>
      <c r="F668" s="508"/>
      <c r="G668" s="509"/>
      <c r="H668" s="510"/>
      <c r="I668" s="511"/>
      <c r="J668" s="511"/>
      <c r="K668" s="511"/>
      <c r="L668" s="511"/>
      <c r="M668" s="511"/>
      <c r="N668" s="511"/>
      <c r="O668" s="511"/>
      <c r="P668" s="511"/>
      <c r="Q668" s="511"/>
    </row>
    <row r="669" spans="1:14" ht="21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</row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8" ht="12.75" hidden="1">
      <c r="G678" s="28"/>
    </row>
    <row r="679" ht="12.75" hidden="1"/>
    <row r="680" spans="1:14" ht="23.25" customHeight="1">
      <c r="A680" s="563" t="s">
        <v>312</v>
      </c>
      <c r="B680" s="563"/>
      <c r="C680" s="563"/>
      <c r="D680" s="563"/>
      <c r="E680" s="563"/>
      <c r="F680" s="563"/>
      <c r="G680" s="563"/>
      <c r="H680" s="563"/>
      <c r="I680" s="563"/>
      <c r="J680" s="563"/>
      <c r="K680" s="563"/>
      <c r="L680" s="563"/>
      <c r="M680" s="563"/>
      <c r="N680" s="563"/>
    </row>
    <row r="681" spans="1:14" ht="17.25" customHeight="1">
      <c r="A681" s="563" t="str">
        <f>CONCATENATE("11.1. Районні програми, які виконуються в межах бюджетної програми у ",Лист1!B9," - ",Лист1!B11," роках")</f>
        <v>11.1. Районні програми, які виконуються в межах бюджетної програми у 20__ - 20__ роках</v>
      </c>
      <c r="B681" s="563"/>
      <c r="C681" s="563"/>
      <c r="D681" s="563"/>
      <c r="E681" s="563"/>
      <c r="F681" s="563"/>
      <c r="G681" s="563"/>
      <c r="H681" s="563"/>
      <c r="I681" s="563"/>
      <c r="J681" s="563"/>
      <c r="K681" s="563"/>
      <c r="L681" s="563"/>
      <c r="M681" s="563"/>
      <c r="N681" s="563"/>
    </row>
    <row r="682" spans="1:14" ht="16.5" thickBot="1">
      <c r="A682" s="332"/>
      <c r="B682" s="332"/>
      <c r="C682" s="332"/>
      <c r="D682" s="332"/>
      <c r="E682" s="332"/>
      <c r="F682" s="332"/>
      <c r="G682" s="332"/>
      <c r="H682" s="332"/>
      <c r="I682" s="332"/>
      <c r="J682" s="332"/>
      <c r="K682" s="332"/>
      <c r="L682" s="332"/>
      <c r="M682" s="10" t="s">
        <v>317</v>
      </c>
      <c r="N682" s="332"/>
    </row>
    <row r="683" spans="1:14" ht="27" customHeight="1">
      <c r="A683" s="646" t="s">
        <v>158</v>
      </c>
      <c r="B683" s="617" t="s">
        <v>137</v>
      </c>
      <c r="C683" s="627"/>
      <c r="D683" s="617" t="s">
        <v>138</v>
      </c>
      <c r="E683" s="627"/>
      <c r="F683" s="617" t="s">
        <v>139</v>
      </c>
      <c r="G683" s="627"/>
      <c r="H683" s="633" t="str">
        <f>Лист1!$A$9</f>
        <v>20__ рік 
(звіт)</v>
      </c>
      <c r="I683" s="635"/>
      <c r="J683" s="633" t="str">
        <f>Лист1!$A$10</f>
        <v>20__ рік (затверджено з урахуванням внесених змін  )</v>
      </c>
      <c r="K683" s="635"/>
      <c r="L683" s="633" t="str">
        <f>Лист1!$A$11</f>
        <v>20__  рік
(проект)</v>
      </c>
      <c r="M683" s="635"/>
      <c r="N683" s="92"/>
    </row>
    <row r="684" spans="1:14" ht="11.25" customHeight="1" thickBot="1">
      <c r="A684" s="647"/>
      <c r="B684" s="619"/>
      <c r="C684" s="628"/>
      <c r="D684" s="619"/>
      <c r="E684" s="628"/>
      <c r="F684" s="619"/>
      <c r="G684" s="628"/>
      <c r="H684" s="636"/>
      <c r="I684" s="638"/>
      <c r="J684" s="636"/>
      <c r="K684" s="638"/>
      <c r="L684" s="636"/>
      <c r="M684" s="638"/>
      <c r="N684" s="92"/>
    </row>
    <row r="685" spans="1:14" ht="13.5" customHeight="1">
      <c r="A685" s="647"/>
      <c r="B685" s="619"/>
      <c r="C685" s="628"/>
      <c r="D685" s="619"/>
      <c r="E685" s="628"/>
      <c r="F685" s="619"/>
      <c r="G685" s="628"/>
      <c r="H685" s="542" t="s">
        <v>79</v>
      </c>
      <c r="I685" s="542" t="s">
        <v>80</v>
      </c>
      <c r="J685" s="542" t="s">
        <v>79</v>
      </c>
      <c r="K685" s="542" t="s">
        <v>80</v>
      </c>
      <c r="L685" s="542" t="s">
        <v>79</v>
      </c>
      <c r="M685" s="542" t="s">
        <v>80</v>
      </c>
      <c r="N685" s="84"/>
    </row>
    <row r="686" spans="1:14" ht="12.75">
      <c r="A686" s="647"/>
      <c r="B686" s="619"/>
      <c r="C686" s="628"/>
      <c r="D686" s="619"/>
      <c r="E686" s="628"/>
      <c r="F686" s="619"/>
      <c r="G686" s="628"/>
      <c r="H686" s="543"/>
      <c r="I686" s="543"/>
      <c r="J686" s="543"/>
      <c r="K686" s="543"/>
      <c r="L686" s="543"/>
      <c r="M686" s="543"/>
      <c r="N686" s="84"/>
    </row>
    <row r="687" spans="1:14" ht="13.5" thickBot="1">
      <c r="A687" s="648"/>
      <c r="B687" s="621"/>
      <c r="C687" s="629"/>
      <c r="D687" s="621"/>
      <c r="E687" s="629"/>
      <c r="F687" s="621"/>
      <c r="G687" s="629"/>
      <c r="H687" s="544"/>
      <c r="I687" s="544"/>
      <c r="J687" s="544"/>
      <c r="K687" s="544"/>
      <c r="L687" s="544"/>
      <c r="M687" s="544"/>
      <c r="N687" s="84"/>
    </row>
    <row r="688" spans="1:14" ht="13.5" thickBot="1">
      <c r="A688" s="97">
        <v>1</v>
      </c>
      <c r="B688" s="631">
        <v>2</v>
      </c>
      <c r="C688" s="657"/>
      <c r="D688" s="662">
        <v>3</v>
      </c>
      <c r="E688" s="663"/>
      <c r="F688" s="658">
        <v>4</v>
      </c>
      <c r="G688" s="659"/>
      <c r="H688" s="142">
        <v>5</v>
      </c>
      <c r="I688" s="61">
        <v>6</v>
      </c>
      <c r="J688" s="61">
        <v>7</v>
      </c>
      <c r="K688" s="62">
        <v>8</v>
      </c>
      <c r="L688" s="143">
        <v>9</v>
      </c>
      <c r="M688" s="144">
        <v>10</v>
      </c>
      <c r="N688" s="88"/>
    </row>
    <row r="689" spans="1:21" s="116" customFormat="1" ht="13.5" thickBot="1">
      <c r="A689" s="145" t="s">
        <v>110</v>
      </c>
      <c r="B689" s="625"/>
      <c r="C689" s="652"/>
      <c r="D689" s="660"/>
      <c r="E689" s="661"/>
      <c r="F689" s="650"/>
      <c r="G689" s="651"/>
      <c r="H689" s="117"/>
      <c r="I689" s="117"/>
      <c r="J689" s="117"/>
      <c r="K689" s="146"/>
      <c r="L689" s="147"/>
      <c r="M689" s="148"/>
      <c r="N689" s="119"/>
      <c r="O689" s="115"/>
      <c r="P689" s="115"/>
      <c r="Q689" s="115"/>
      <c r="R689" s="115"/>
      <c r="S689" s="115"/>
      <c r="T689" s="115"/>
      <c r="U689" s="115"/>
    </row>
    <row r="690" spans="1:21" s="116" customFormat="1" ht="13.5" hidden="1" thickBot="1">
      <c r="A690" s="112"/>
      <c r="B690" s="625"/>
      <c r="C690" s="652"/>
      <c r="D690" s="655"/>
      <c r="E690" s="656"/>
      <c r="F690" s="650"/>
      <c r="G690" s="651"/>
      <c r="H690" s="117"/>
      <c r="I690" s="117"/>
      <c r="J690" s="117"/>
      <c r="K690" s="146"/>
      <c r="L690" s="113"/>
      <c r="M690" s="114"/>
      <c r="N690" s="119"/>
      <c r="O690" s="115"/>
      <c r="P690" s="115"/>
      <c r="Q690" s="115"/>
      <c r="R690" s="115"/>
      <c r="S690" s="115"/>
      <c r="T690" s="115"/>
      <c r="U690" s="115"/>
    </row>
    <row r="691" spans="1:21" s="116" customFormat="1" ht="13.5" hidden="1" thickBot="1">
      <c r="A691" s="112"/>
      <c r="B691" s="625"/>
      <c r="C691" s="652"/>
      <c r="D691" s="655"/>
      <c r="E691" s="656"/>
      <c r="F691" s="650"/>
      <c r="G691" s="651"/>
      <c r="H691" s="117"/>
      <c r="I691" s="117"/>
      <c r="J691" s="117"/>
      <c r="K691" s="146"/>
      <c r="L691" s="113"/>
      <c r="M691" s="114"/>
      <c r="N691" s="119"/>
      <c r="O691" s="115"/>
      <c r="P691" s="115"/>
      <c r="Q691" s="115"/>
      <c r="R691" s="115"/>
      <c r="S691" s="115"/>
      <c r="T691" s="115"/>
      <c r="U691" s="115"/>
    </row>
    <row r="692" spans="1:21" s="116" customFormat="1" ht="13.5" hidden="1" thickBot="1">
      <c r="A692" s="112"/>
      <c r="B692" s="625"/>
      <c r="C692" s="652"/>
      <c r="D692" s="655"/>
      <c r="E692" s="656"/>
      <c r="F692" s="650"/>
      <c r="G692" s="651"/>
      <c r="H692" s="117"/>
      <c r="I692" s="117"/>
      <c r="J692" s="117"/>
      <c r="K692" s="146"/>
      <c r="L692" s="113"/>
      <c r="M692" s="114"/>
      <c r="N692" s="119"/>
      <c r="O692" s="115"/>
      <c r="P692" s="115"/>
      <c r="Q692" s="115"/>
      <c r="R692" s="115"/>
      <c r="S692" s="115"/>
      <c r="T692" s="115"/>
      <c r="U692" s="115"/>
    </row>
    <row r="693" spans="1:21" s="116" customFormat="1" ht="13.5" hidden="1" thickBot="1">
      <c r="A693" s="112"/>
      <c r="B693" s="625"/>
      <c r="C693" s="652"/>
      <c r="D693" s="655"/>
      <c r="E693" s="656"/>
      <c r="F693" s="650"/>
      <c r="G693" s="651"/>
      <c r="H693" s="117"/>
      <c r="I693" s="117"/>
      <c r="J693" s="117"/>
      <c r="K693" s="146"/>
      <c r="L693" s="113"/>
      <c r="M693" s="114"/>
      <c r="N693" s="119"/>
      <c r="O693" s="115"/>
      <c r="P693" s="115"/>
      <c r="Q693" s="115"/>
      <c r="R693" s="115"/>
      <c r="S693" s="115"/>
      <c r="T693" s="115"/>
      <c r="U693" s="115"/>
    </row>
    <row r="694" spans="1:14" ht="13.5" hidden="1" thickBot="1">
      <c r="A694" s="21"/>
      <c r="B694" s="625"/>
      <c r="C694" s="652"/>
      <c r="D694" s="662"/>
      <c r="E694" s="663"/>
      <c r="F694" s="650"/>
      <c r="G694" s="651"/>
      <c r="H694" s="68"/>
      <c r="I694" s="68"/>
      <c r="J694" s="68"/>
      <c r="K694" s="130"/>
      <c r="L694" s="23"/>
      <c r="M694" s="102"/>
      <c r="N694" s="92"/>
    </row>
    <row r="695" spans="1:14" ht="13.5" hidden="1" thickBot="1">
      <c r="A695" s="21"/>
      <c r="B695" s="625"/>
      <c r="C695" s="652"/>
      <c r="D695" s="662"/>
      <c r="E695" s="663"/>
      <c r="F695" s="650"/>
      <c r="G695" s="651"/>
      <c r="H695" s="68"/>
      <c r="I695" s="68"/>
      <c r="J695" s="68"/>
      <c r="K695" s="130"/>
      <c r="L695" s="23"/>
      <c r="M695" s="102"/>
      <c r="N695" s="92"/>
    </row>
    <row r="696" spans="1:14" ht="13.5" thickBot="1">
      <c r="A696" s="21"/>
      <c r="B696" s="605" t="s">
        <v>63</v>
      </c>
      <c r="C696" s="649"/>
      <c r="D696" s="662"/>
      <c r="E696" s="663"/>
      <c r="F696" s="650"/>
      <c r="G696" s="651"/>
      <c r="H696" s="68">
        <f aca="true" t="shared" si="41" ref="H696:M696">SUM(H689:H695)</f>
        <v>0</v>
      </c>
      <c r="I696" s="68">
        <f t="shared" si="41"/>
        <v>0</v>
      </c>
      <c r="J696" s="68">
        <f t="shared" si="41"/>
        <v>0</v>
      </c>
      <c r="K696" s="68">
        <f t="shared" si="41"/>
        <v>0</v>
      </c>
      <c r="L696" s="68">
        <f t="shared" si="41"/>
        <v>0</v>
      </c>
      <c r="M696" s="68">
        <f t="shared" si="41"/>
        <v>0</v>
      </c>
      <c r="N696" s="92"/>
    </row>
    <row r="698" spans="1:14" ht="17.25" customHeight="1">
      <c r="A698" s="563" t="str">
        <f>CONCATENATE("11.2. Районні програми, які виконуються в межах бюджетної програми у ",Лист1!B12," - ",Лист1!B13,"  роках")</f>
        <v>11.2. Районні програми, які виконуються в межах бюджетної програми у 20__ - 20__  роках</v>
      </c>
      <c r="B698" s="563"/>
      <c r="C698" s="563"/>
      <c r="D698" s="563"/>
      <c r="E698" s="563"/>
      <c r="F698" s="563"/>
      <c r="G698" s="563"/>
      <c r="H698" s="563"/>
      <c r="I698" s="563"/>
      <c r="J698" s="563"/>
      <c r="K698" s="563"/>
      <c r="L698" s="563"/>
      <c r="M698" s="563"/>
      <c r="N698" s="563"/>
    </row>
    <row r="699" spans="1:14" ht="16.5" thickBot="1">
      <c r="A699" s="332"/>
      <c r="B699" s="332"/>
      <c r="C699" s="332"/>
      <c r="D699" s="332"/>
      <c r="E699" s="332"/>
      <c r="F699" s="332"/>
      <c r="G699" s="332"/>
      <c r="H699" s="332"/>
      <c r="I699" s="332"/>
      <c r="J699" s="332"/>
      <c r="K699" s="10" t="s">
        <v>317</v>
      </c>
      <c r="L699" s="332"/>
      <c r="M699" s="332"/>
      <c r="N699" s="332"/>
    </row>
    <row r="700" spans="1:14" ht="27" customHeight="1">
      <c r="A700" s="646" t="s">
        <v>158</v>
      </c>
      <c r="B700" s="617" t="s">
        <v>137</v>
      </c>
      <c r="C700" s="627"/>
      <c r="D700" s="617" t="s">
        <v>138</v>
      </c>
      <c r="E700" s="627"/>
      <c r="F700" s="617" t="s">
        <v>139</v>
      </c>
      <c r="G700" s="627"/>
      <c r="H700" s="633" t="str">
        <f>Лист1!$A$12</f>
        <v>20__ рік
(прогноз)</v>
      </c>
      <c r="I700" s="634"/>
      <c r="J700" s="633" t="str">
        <f>Лист1!$A$13</f>
        <v>20__ рік
(прогноз)</v>
      </c>
      <c r="K700" s="635"/>
      <c r="L700" s="92"/>
      <c r="M700" s="92"/>
      <c r="N700" s="92"/>
    </row>
    <row r="701" spans="1:14" ht="14.25" customHeight="1" thickBot="1">
      <c r="A701" s="647"/>
      <c r="B701" s="619"/>
      <c r="C701" s="628"/>
      <c r="D701" s="619"/>
      <c r="E701" s="628"/>
      <c r="F701" s="619"/>
      <c r="G701" s="628"/>
      <c r="H701" s="636"/>
      <c r="I701" s="637"/>
      <c r="J701" s="636"/>
      <c r="K701" s="638"/>
      <c r="L701" s="92"/>
      <c r="M701" s="92"/>
      <c r="N701" s="92"/>
    </row>
    <row r="702" spans="1:14" ht="13.5" customHeight="1">
      <c r="A702" s="647"/>
      <c r="B702" s="619"/>
      <c r="C702" s="628"/>
      <c r="D702" s="619"/>
      <c r="E702" s="628"/>
      <c r="F702" s="619"/>
      <c r="G702" s="628"/>
      <c r="H702" s="542" t="s">
        <v>79</v>
      </c>
      <c r="I702" s="640" t="s">
        <v>80</v>
      </c>
      <c r="J702" s="542" t="s">
        <v>79</v>
      </c>
      <c r="K702" s="542" t="s">
        <v>80</v>
      </c>
      <c r="L702" s="84"/>
      <c r="M702" s="84"/>
      <c r="N702" s="84"/>
    </row>
    <row r="703" spans="1:14" ht="12.75">
      <c r="A703" s="647"/>
      <c r="B703" s="619"/>
      <c r="C703" s="628"/>
      <c r="D703" s="619"/>
      <c r="E703" s="628"/>
      <c r="F703" s="619"/>
      <c r="G703" s="628"/>
      <c r="H703" s="543"/>
      <c r="I703" s="641"/>
      <c r="J703" s="543"/>
      <c r="K703" s="543"/>
      <c r="L703" s="84"/>
      <c r="M703" s="84"/>
      <c r="N703" s="84"/>
    </row>
    <row r="704" spans="1:14" ht="13.5" thickBot="1">
      <c r="A704" s="648"/>
      <c r="B704" s="621"/>
      <c r="C704" s="629"/>
      <c r="D704" s="621"/>
      <c r="E704" s="629"/>
      <c r="F704" s="621"/>
      <c r="G704" s="629"/>
      <c r="H704" s="544"/>
      <c r="I704" s="642"/>
      <c r="J704" s="544"/>
      <c r="K704" s="544"/>
      <c r="L704" s="84"/>
      <c r="M704" s="84"/>
      <c r="N704" s="84"/>
    </row>
    <row r="705" spans="1:14" ht="13.5" thickBot="1">
      <c r="A705" s="97">
        <v>1</v>
      </c>
      <c r="B705" s="631">
        <v>2</v>
      </c>
      <c r="C705" s="657"/>
      <c r="D705" s="662">
        <v>3</v>
      </c>
      <c r="E705" s="663"/>
      <c r="F705" s="658">
        <v>4</v>
      </c>
      <c r="G705" s="659"/>
      <c r="H705" s="142">
        <v>5</v>
      </c>
      <c r="I705" s="62">
        <v>6</v>
      </c>
      <c r="J705" s="86">
        <v>7</v>
      </c>
      <c r="K705" s="87">
        <v>8</v>
      </c>
      <c r="L705" s="88"/>
      <c r="M705" s="88"/>
      <c r="N705" s="88"/>
    </row>
    <row r="706" spans="1:14" ht="13.5" thickBot="1">
      <c r="A706" s="145" t="s">
        <v>110</v>
      </c>
      <c r="B706" s="625"/>
      <c r="C706" s="652"/>
      <c r="D706" s="660"/>
      <c r="E706" s="661"/>
      <c r="F706" s="650"/>
      <c r="G706" s="651"/>
      <c r="H706" s="117"/>
      <c r="I706" s="146"/>
      <c r="J706" s="113"/>
      <c r="K706" s="114"/>
      <c r="L706" s="92"/>
      <c r="M706" s="92"/>
      <c r="N706" s="92"/>
    </row>
    <row r="707" spans="1:14" ht="13.5" hidden="1" thickBot="1">
      <c r="A707" s="112"/>
      <c r="B707" s="625"/>
      <c r="C707" s="652"/>
      <c r="D707" s="655"/>
      <c r="E707" s="656"/>
      <c r="F707" s="650"/>
      <c r="G707" s="651"/>
      <c r="H707" s="117"/>
      <c r="I707" s="146"/>
      <c r="J707" s="113"/>
      <c r="K707" s="114"/>
      <c r="L707" s="92"/>
      <c r="M707" s="92"/>
      <c r="N707" s="92"/>
    </row>
    <row r="708" spans="1:14" ht="13.5" hidden="1" thickBot="1">
      <c r="A708" s="112"/>
      <c r="B708" s="625"/>
      <c r="C708" s="652"/>
      <c r="D708" s="655"/>
      <c r="E708" s="656"/>
      <c r="F708" s="650"/>
      <c r="G708" s="651"/>
      <c r="H708" s="117"/>
      <c r="I708" s="146"/>
      <c r="J708" s="113"/>
      <c r="K708" s="114"/>
      <c r="L708" s="92"/>
      <c r="M708" s="92"/>
      <c r="N708" s="92"/>
    </row>
    <row r="709" spans="1:14" ht="13.5" hidden="1" thickBot="1">
      <c r="A709" s="112"/>
      <c r="B709" s="625"/>
      <c r="C709" s="652"/>
      <c r="D709" s="655"/>
      <c r="E709" s="656"/>
      <c r="F709" s="650"/>
      <c r="G709" s="651"/>
      <c r="H709" s="117"/>
      <c r="I709" s="146"/>
      <c r="J709" s="113"/>
      <c r="K709" s="114"/>
      <c r="L709" s="92"/>
      <c r="M709" s="92"/>
      <c r="N709" s="92"/>
    </row>
    <row r="710" spans="1:14" ht="13.5" hidden="1" thickBot="1">
      <c r="A710" s="112"/>
      <c r="B710" s="625"/>
      <c r="C710" s="652"/>
      <c r="D710" s="655"/>
      <c r="E710" s="656"/>
      <c r="F710" s="650"/>
      <c r="G710" s="651"/>
      <c r="H710" s="117"/>
      <c r="I710" s="146"/>
      <c r="J710" s="113"/>
      <c r="K710" s="114"/>
      <c r="L710" s="92"/>
      <c r="M710" s="92"/>
      <c r="N710" s="92"/>
    </row>
    <row r="711" spans="1:14" ht="13.5" hidden="1" thickBot="1">
      <c r="A711" s="21"/>
      <c r="B711" s="625"/>
      <c r="C711" s="652"/>
      <c r="D711" s="662"/>
      <c r="E711" s="663"/>
      <c r="F711" s="650"/>
      <c r="G711" s="651"/>
      <c r="H711" s="117"/>
      <c r="I711" s="146"/>
      <c r="J711" s="113"/>
      <c r="K711" s="114"/>
      <c r="L711" s="92"/>
      <c r="M711" s="92"/>
      <c r="N711" s="92"/>
    </row>
    <row r="712" spans="1:14" ht="13.5" hidden="1" thickBot="1">
      <c r="A712" s="21"/>
      <c r="B712" s="625"/>
      <c r="C712" s="652"/>
      <c r="D712" s="662"/>
      <c r="E712" s="663"/>
      <c r="F712" s="650"/>
      <c r="G712" s="651"/>
      <c r="H712" s="117"/>
      <c r="I712" s="146"/>
      <c r="J712" s="113"/>
      <c r="K712" s="114"/>
      <c r="L712" s="92"/>
      <c r="M712" s="92"/>
      <c r="N712" s="92"/>
    </row>
    <row r="713" spans="1:14" ht="13.5" hidden="1" thickBot="1">
      <c r="A713" s="21"/>
      <c r="B713" s="653"/>
      <c r="C713" s="654"/>
      <c r="D713" s="662"/>
      <c r="E713" s="663"/>
      <c r="F713" s="650"/>
      <c r="G713" s="651"/>
      <c r="H713" s="68"/>
      <c r="I713" s="130"/>
      <c r="J713" s="23"/>
      <c r="K713" s="102"/>
      <c r="L713" s="92"/>
      <c r="M713" s="92"/>
      <c r="N713" s="92"/>
    </row>
    <row r="714" spans="1:14" ht="13.5" thickBot="1">
      <c r="A714" s="21"/>
      <c r="B714" s="605" t="s">
        <v>63</v>
      </c>
      <c r="C714" s="649"/>
      <c r="D714" s="662"/>
      <c r="E714" s="663"/>
      <c r="F714" s="650"/>
      <c r="G714" s="651"/>
      <c r="H714" s="68">
        <f>SUM(H706:H713)</f>
        <v>0</v>
      </c>
      <c r="I714" s="68">
        <f>SUM(I706:I713)</f>
        <v>0</v>
      </c>
      <c r="J714" s="68">
        <f>SUM(J706:J713)</f>
        <v>0</v>
      </c>
      <c r="K714" s="68">
        <f>SUM(K706:K713)</f>
        <v>0</v>
      </c>
      <c r="L714" s="92"/>
      <c r="M714" s="92"/>
      <c r="N714" s="92"/>
    </row>
    <row r="717" spans="1:14" ht="30.75" customHeight="1" hidden="1">
      <c r="A717" s="563"/>
      <c r="B717" s="563"/>
      <c r="C717" s="563"/>
      <c r="D717" s="563"/>
      <c r="E717" s="563"/>
      <c r="F717" s="563"/>
      <c r="G717" s="563"/>
      <c r="H717" s="563"/>
      <c r="I717" s="563"/>
      <c r="J717" s="563"/>
      <c r="K717" s="563"/>
      <c r="L717" s="563"/>
      <c r="M717" s="563"/>
      <c r="N717" s="563"/>
    </row>
    <row r="718" ht="12.75" hidden="1"/>
    <row r="719" spans="1:14" ht="12.75" hidden="1">
      <c r="A719" s="772"/>
      <c r="B719" s="772"/>
      <c r="C719" s="772"/>
      <c r="D719" s="772"/>
      <c r="E719" s="772"/>
      <c r="F719" s="772"/>
      <c r="G719" s="772"/>
      <c r="H719" s="772"/>
      <c r="I719" s="772"/>
      <c r="J719" s="772"/>
      <c r="K719" s="772"/>
      <c r="L719" s="772"/>
      <c r="M719" s="772"/>
      <c r="N719" s="772"/>
    </row>
    <row r="720" spans="1:14" ht="12.75" hidden="1">
      <c r="A720" s="772"/>
      <c r="B720" s="772"/>
      <c r="C720" s="772"/>
      <c r="D720" s="772"/>
      <c r="E720" s="772"/>
      <c r="F720" s="772"/>
      <c r="G720" s="772"/>
      <c r="H720" s="772"/>
      <c r="I720" s="772"/>
      <c r="J720" s="772"/>
      <c r="K720" s="772"/>
      <c r="L720" s="772"/>
      <c r="M720" s="772"/>
      <c r="N720" s="772"/>
    </row>
    <row r="721" spans="1:14" ht="12.75" hidden="1">
      <c r="A721" s="772"/>
      <c r="B721" s="772"/>
      <c r="C721" s="772"/>
      <c r="D721" s="772"/>
      <c r="E721" s="772"/>
      <c r="F721" s="772"/>
      <c r="G721" s="772"/>
      <c r="H721" s="772"/>
      <c r="I721" s="772"/>
      <c r="J721" s="772"/>
      <c r="K721" s="772"/>
      <c r="L721" s="772"/>
      <c r="M721" s="772"/>
      <c r="N721" s="772"/>
    </row>
    <row r="722" spans="1:14" ht="12.75" hidden="1">
      <c r="A722" s="772"/>
      <c r="B722" s="772"/>
      <c r="C722" s="772"/>
      <c r="D722" s="772"/>
      <c r="E722" s="772"/>
      <c r="F722" s="772"/>
      <c r="G722" s="772"/>
      <c r="H722" s="772"/>
      <c r="I722" s="772"/>
      <c r="J722" s="772"/>
      <c r="K722" s="772"/>
      <c r="L722" s="772"/>
      <c r="M722" s="772"/>
      <c r="N722" s="772"/>
    </row>
    <row r="723" ht="12.75" hidden="1"/>
    <row r="725" spans="7:16" ht="21.75" customHeight="1">
      <c r="G725" s="28">
        <v>7</v>
      </c>
      <c r="P725" t="str">
        <f>$P$64</f>
        <v>Продовження додатка 2</v>
      </c>
    </row>
    <row r="726" ht="12.75" customHeight="1"/>
    <row r="727" spans="1:14" ht="23.25" customHeight="1">
      <c r="A727" s="563" t="s">
        <v>313</v>
      </c>
      <c r="B727" s="563"/>
      <c r="C727" s="563"/>
      <c r="D727" s="563"/>
      <c r="E727" s="563"/>
      <c r="F727" s="563"/>
      <c r="G727" s="563"/>
      <c r="H727" s="563"/>
      <c r="I727" s="563"/>
      <c r="J727" s="563"/>
      <c r="K727" s="563"/>
      <c r="L727" s="563"/>
      <c r="M727" s="563"/>
      <c r="N727" s="563"/>
    </row>
    <row r="728" spans="1:14" ht="17.25" customHeight="1">
      <c r="A728" s="563" t="str">
        <f>CONCATENATE("12.1. Обсяги та джерела фінансування інвестиційних проектів у ",Лист1!B9," - ",Лист1!B11," роках")</f>
        <v>12.1. Обсяги та джерела фінансування інвестиційних проектів у 20__ - 20__ роках</v>
      </c>
      <c r="B728" s="563"/>
      <c r="C728" s="563"/>
      <c r="D728" s="563"/>
      <c r="E728" s="563"/>
      <c r="F728" s="563"/>
      <c r="G728" s="563"/>
      <c r="H728" s="563"/>
      <c r="I728" s="563"/>
      <c r="J728" s="563"/>
      <c r="K728" s="563"/>
      <c r="L728" s="563"/>
      <c r="M728" s="563"/>
      <c r="N728" s="563"/>
    </row>
    <row r="729" spans="1:15" ht="16.5" thickBot="1">
      <c r="A729" s="332"/>
      <c r="B729" s="332"/>
      <c r="C729" s="332"/>
      <c r="D729" s="332"/>
      <c r="E729" s="332"/>
      <c r="F729" s="332"/>
      <c r="G729" s="332"/>
      <c r="H729" s="332"/>
      <c r="I729" s="332"/>
      <c r="J729" s="332"/>
      <c r="K729" s="332"/>
      <c r="L729" s="332"/>
      <c r="M729" s="334"/>
      <c r="N729" s="334"/>
      <c r="O729" s="10" t="s">
        <v>317</v>
      </c>
    </row>
    <row r="730" spans="1:15" ht="27" customHeight="1">
      <c r="A730" s="646" t="s">
        <v>13</v>
      </c>
      <c r="B730" s="617" t="s">
        <v>277</v>
      </c>
      <c r="C730" s="627"/>
      <c r="D730" s="633" t="str">
        <f>Лист1!$A$9</f>
        <v>20__ рік 
(звіт)</v>
      </c>
      <c r="E730" s="634"/>
      <c r="F730" s="634"/>
      <c r="G730" s="633" t="str">
        <f>Лист1!$A$10</f>
        <v>20__ рік (затверджено з урахуванням внесених змін  )</v>
      </c>
      <c r="H730" s="634"/>
      <c r="I730" s="635"/>
      <c r="J730" s="634" t="str">
        <f>Лист1!$A$11</f>
        <v>20__  рік
(проект)</v>
      </c>
      <c r="K730" s="634"/>
      <c r="L730" s="635"/>
      <c r="M730" s="617" t="s">
        <v>286</v>
      </c>
      <c r="N730" s="618"/>
      <c r="O730" s="627"/>
    </row>
    <row r="731" spans="1:15" ht="11.25" customHeight="1" thickBot="1">
      <c r="A731" s="647"/>
      <c r="B731" s="619"/>
      <c r="C731" s="628"/>
      <c r="D731" s="636"/>
      <c r="E731" s="637"/>
      <c r="F731" s="637"/>
      <c r="G731" s="636"/>
      <c r="H731" s="637"/>
      <c r="I731" s="638"/>
      <c r="J731" s="637"/>
      <c r="K731" s="637"/>
      <c r="L731" s="638"/>
      <c r="M731" s="619"/>
      <c r="N731" s="620"/>
      <c r="O731" s="628"/>
    </row>
    <row r="732" spans="1:15" ht="13.5" customHeight="1">
      <c r="A732" s="647"/>
      <c r="B732" s="619"/>
      <c r="C732" s="620"/>
      <c r="D732" s="640" t="s">
        <v>79</v>
      </c>
      <c r="E732" s="542" t="s">
        <v>80</v>
      </c>
      <c r="F732" s="643" t="s">
        <v>107</v>
      </c>
      <c r="G732" s="640" t="s">
        <v>79</v>
      </c>
      <c r="H732" s="542" t="s">
        <v>80</v>
      </c>
      <c r="I732" s="643" t="s">
        <v>107</v>
      </c>
      <c r="J732" s="640" t="s">
        <v>79</v>
      </c>
      <c r="K732" s="542" t="s">
        <v>80</v>
      </c>
      <c r="L732" s="643" t="s">
        <v>107</v>
      </c>
      <c r="M732" s="619"/>
      <c r="N732" s="620"/>
      <c r="O732" s="628"/>
    </row>
    <row r="733" spans="1:15" ht="12.75">
      <c r="A733" s="647"/>
      <c r="B733" s="619"/>
      <c r="C733" s="620"/>
      <c r="D733" s="641"/>
      <c r="E733" s="543"/>
      <c r="F733" s="644"/>
      <c r="G733" s="641"/>
      <c r="H733" s="543"/>
      <c r="I733" s="644"/>
      <c r="J733" s="641"/>
      <c r="K733" s="543"/>
      <c r="L733" s="644"/>
      <c r="M733" s="619"/>
      <c r="N733" s="620"/>
      <c r="O733" s="628"/>
    </row>
    <row r="734" spans="1:15" ht="13.5" thickBot="1">
      <c r="A734" s="648"/>
      <c r="B734" s="621"/>
      <c r="C734" s="622"/>
      <c r="D734" s="642"/>
      <c r="E734" s="544"/>
      <c r="F734" s="645"/>
      <c r="G734" s="642"/>
      <c r="H734" s="544"/>
      <c r="I734" s="645"/>
      <c r="J734" s="642"/>
      <c r="K734" s="544"/>
      <c r="L734" s="645"/>
      <c r="M734" s="621"/>
      <c r="N734" s="622"/>
      <c r="O734" s="629"/>
    </row>
    <row r="735" spans="1:15" ht="13.5" thickBot="1">
      <c r="A735" s="97">
        <v>1</v>
      </c>
      <c r="B735" s="631">
        <v>2</v>
      </c>
      <c r="C735" s="632"/>
      <c r="D735" s="457">
        <v>3</v>
      </c>
      <c r="E735" s="143">
        <v>4</v>
      </c>
      <c r="F735" s="87">
        <v>5</v>
      </c>
      <c r="G735" s="457">
        <v>6</v>
      </c>
      <c r="H735" s="143">
        <v>7</v>
      </c>
      <c r="I735" s="87">
        <v>8</v>
      </c>
      <c r="J735" s="457">
        <v>9</v>
      </c>
      <c r="K735" s="143">
        <v>10</v>
      </c>
      <c r="L735" s="87">
        <v>11</v>
      </c>
      <c r="M735" s="608">
        <v>12</v>
      </c>
      <c r="N735" s="609"/>
      <c r="O735" s="610"/>
    </row>
    <row r="736" spans="1:21" s="116" customFormat="1" ht="13.5" thickBot="1">
      <c r="A736" s="145" t="s">
        <v>110</v>
      </c>
      <c r="B736" s="623" t="str">
        <f>B646</f>
        <v>Підпрограма  1</v>
      </c>
      <c r="C736" s="624"/>
      <c r="D736" s="468">
        <f>D737+D741</f>
        <v>0</v>
      </c>
      <c r="E736" s="468">
        <f aca="true" t="shared" si="42" ref="E736:L736">E737+E741</f>
        <v>0</v>
      </c>
      <c r="F736" s="468">
        <f t="shared" si="42"/>
        <v>0</v>
      </c>
      <c r="G736" s="468">
        <f t="shared" si="42"/>
        <v>0</v>
      </c>
      <c r="H736" s="468">
        <f t="shared" si="42"/>
        <v>0</v>
      </c>
      <c r="I736" s="468">
        <f t="shared" si="42"/>
        <v>0</v>
      </c>
      <c r="J736" s="468">
        <f t="shared" si="42"/>
        <v>0</v>
      </c>
      <c r="K736" s="468">
        <f t="shared" si="42"/>
        <v>0</v>
      </c>
      <c r="L736" s="468">
        <f t="shared" si="42"/>
        <v>0</v>
      </c>
      <c r="M736" s="608"/>
      <c r="N736" s="609"/>
      <c r="O736" s="610"/>
      <c r="P736" s="115"/>
      <c r="Q736" s="115"/>
      <c r="R736" s="115"/>
      <c r="S736" s="115"/>
      <c r="T736" s="115"/>
      <c r="U736" s="115"/>
    </row>
    <row r="737" spans="1:21" s="116" customFormat="1" ht="13.5" thickBot="1">
      <c r="A737" s="112"/>
      <c r="B737" s="623" t="s">
        <v>278</v>
      </c>
      <c r="C737" s="624"/>
      <c r="D737" s="466"/>
      <c r="E737" s="467"/>
      <c r="F737" s="458">
        <f>D737+E737</f>
        <v>0</v>
      </c>
      <c r="G737" s="466"/>
      <c r="H737" s="467"/>
      <c r="I737" s="458">
        <f>G737+H737</f>
        <v>0</v>
      </c>
      <c r="J737" s="466"/>
      <c r="K737" s="467"/>
      <c r="L737" s="458">
        <f>J737+K737</f>
        <v>0</v>
      </c>
      <c r="M737" s="608"/>
      <c r="N737" s="609"/>
      <c r="O737" s="610"/>
      <c r="P737" s="115"/>
      <c r="Q737" s="115"/>
      <c r="R737" s="115"/>
      <c r="S737" s="115"/>
      <c r="T737" s="115"/>
      <c r="U737" s="115"/>
    </row>
    <row r="738" spans="1:21" s="116" customFormat="1" ht="13.5" thickBot="1">
      <c r="A738" s="112"/>
      <c r="B738" s="623" t="s">
        <v>279</v>
      </c>
      <c r="C738" s="624"/>
      <c r="D738" s="456"/>
      <c r="E738" s="459"/>
      <c r="F738" s="458">
        <f>D738+E738</f>
        <v>0</v>
      </c>
      <c r="G738" s="456"/>
      <c r="H738" s="459"/>
      <c r="I738" s="458">
        <f>G738+H738</f>
        <v>0</v>
      </c>
      <c r="J738" s="456"/>
      <c r="K738" s="459"/>
      <c r="L738" s="458">
        <f>J738+K738</f>
        <v>0</v>
      </c>
      <c r="M738" s="608"/>
      <c r="N738" s="609"/>
      <c r="O738" s="610"/>
      <c r="P738" s="115"/>
      <c r="Q738" s="115"/>
      <c r="R738" s="115"/>
      <c r="S738" s="115"/>
      <c r="T738" s="115"/>
      <c r="U738" s="115"/>
    </row>
    <row r="739" spans="1:21" s="116" customFormat="1" ht="13.5" thickBot="1">
      <c r="A739" s="112"/>
      <c r="B739" s="623" t="s">
        <v>280</v>
      </c>
      <c r="C739" s="624"/>
      <c r="D739" s="456"/>
      <c r="E739" s="459"/>
      <c r="F739" s="458">
        <f>D739+E739</f>
        <v>0</v>
      </c>
      <c r="G739" s="456"/>
      <c r="H739" s="459"/>
      <c r="I739" s="458">
        <f>G739+H739</f>
        <v>0</v>
      </c>
      <c r="J739" s="456"/>
      <c r="K739" s="459"/>
      <c r="L739" s="458">
        <f>J739+K739</f>
        <v>0</v>
      </c>
      <c r="M739" s="608"/>
      <c r="N739" s="609"/>
      <c r="O739" s="610"/>
      <c r="P739" s="115"/>
      <c r="Q739" s="115"/>
      <c r="R739" s="115"/>
      <c r="S739" s="115"/>
      <c r="T739" s="115"/>
      <c r="U739" s="115"/>
    </row>
    <row r="740" spans="1:21" s="116" customFormat="1" ht="13.5" thickBot="1">
      <c r="A740" s="112"/>
      <c r="B740" s="625"/>
      <c r="C740" s="626"/>
      <c r="D740" s="456"/>
      <c r="E740" s="459"/>
      <c r="F740" s="458">
        <f>D740+E740</f>
        <v>0</v>
      </c>
      <c r="G740" s="456"/>
      <c r="H740" s="459"/>
      <c r="I740" s="458">
        <f>G740+H740</f>
        <v>0</v>
      </c>
      <c r="J740" s="456"/>
      <c r="K740" s="459"/>
      <c r="L740" s="458">
        <f>J740+K740</f>
        <v>0</v>
      </c>
      <c r="M740" s="608"/>
      <c r="N740" s="609"/>
      <c r="O740" s="610"/>
      <c r="P740" s="115"/>
      <c r="Q740" s="115"/>
      <c r="R740" s="115"/>
      <c r="S740" s="115"/>
      <c r="T740" s="115"/>
      <c r="U740" s="115"/>
    </row>
    <row r="741" spans="1:21" s="116" customFormat="1" ht="13.5" customHeight="1" thickBot="1">
      <c r="A741" s="112"/>
      <c r="B741" s="623" t="s">
        <v>281</v>
      </c>
      <c r="C741" s="624"/>
      <c r="D741" s="456"/>
      <c r="E741" s="459"/>
      <c r="F741" s="458"/>
      <c r="G741" s="456"/>
      <c r="H741" s="459"/>
      <c r="I741" s="458"/>
      <c r="J741" s="456"/>
      <c r="K741" s="459"/>
      <c r="L741" s="458"/>
      <c r="M741" s="608"/>
      <c r="N741" s="609"/>
      <c r="O741" s="610"/>
      <c r="P741" s="115"/>
      <c r="Q741" s="115"/>
      <c r="R741" s="115"/>
      <c r="S741" s="115"/>
      <c r="T741" s="115"/>
      <c r="U741" s="115"/>
    </row>
    <row r="742" spans="1:21" s="116" customFormat="1" ht="13.5" customHeight="1" thickBot="1">
      <c r="A742" s="112"/>
      <c r="B742" s="623" t="s">
        <v>279</v>
      </c>
      <c r="C742" s="624"/>
      <c r="D742" s="461"/>
      <c r="E742" s="462"/>
      <c r="F742" s="463"/>
      <c r="G742" s="461"/>
      <c r="H742" s="462"/>
      <c r="I742" s="463"/>
      <c r="J742" s="461"/>
      <c r="K742" s="462"/>
      <c r="L742" s="463"/>
      <c r="M742" s="608"/>
      <c r="N742" s="609"/>
      <c r="O742" s="610"/>
      <c r="P742" s="115"/>
      <c r="Q742" s="115"/>
      <c r="R742" s="115"/>
      <c r="S742" s="115"/>
      <c r="T742" s="115"/>
      <c r="U742" s="115"/>
    </row>
    <row r="743" spans="1:21" s="116" customFormat="1" ht="13.5" customHeight="1" thickBot="1">
      <c r="A743" s="112"/>
      <c r="B743" s="623" t="s">
        <v>280</v>
      </c>
      <c r="C743" s="624"/>
      <c r="D743" s="466"/>
      <c r="E743" s="467"/>
      <c r="F743" s="464"/>
      <c r="G743" s="466"/>
      <c r="H743" s="467"/>
      <c r="I743" s="464"/>
      <c r="J743" s="466"/>
      <c r="K743" s="467"/>
      <c r="L743" s="464"/>
      <c r="M743" s="608"/>
      <c r="N743" s="609"/>
      <c r="O743" s="610"/>
      <c r="P743" s="115"/>
      <c r="Q743" s="115"/>
      <c r="R743" s="115"/>
      <c r="S743" s="115"/>
      <c r="T743" s="115"/>
      <c r="U743" s="115"/>
    </row>
    <row r="744" spans="1:21" s="116" customFormat="1" ht="13.5" thickBot="1">
      <c r="A744" s="112"/>
      <c r="B744" s="625"/>
      <c r="C744" s="626"/>
      <c r="D744" s="466"/>
      <c r="E744" s="467"/>
      <c r="F744" s="458"/>
      <c r="G744" s="466"/>
      <c r="H744" s="467"/>
      <c r="I744" s="458"/>
      <c r="J744" s="466"/>
      <c r="K744" s="467"/>
      <c r="L744" s="458"/>
      <c r="M744" s="608"/>
      <c r="N744" s="609"/>
      <c r="O744" s="610"/>
      <c r="P744" s="115"/>
      <c r="Q744" s="115"/>
      <c r="R744" s="115"/>
      <c r="S744" s="115"/>
      <c r="T744" s="115"/>
      <c r="U744" s="115"/>
    </row>
    <row r="745" spans="1:21" s="116" customFormat="1" ht="13.5" thickBot="1">
      <c r="A745" s="145" t="s">
        <v>110</v>
      </c>
      <c r="B745" s="623" t="str">
        <f>B655</f>
        <v>Підпрограма  2</v>
      </c>
      <c r="C745" s="624"/>
      <c r="D745" s="468">
        <f aca="true" t="shared" si="43" ref="D745:L745">D746+D750</f>
        <v>0</v>
      </c>
      <c r="E745" s="468">
        <f t="shared" si="43"/>
        <v>0</v>
      </c>
      <c r="F745" s="468">
        <f t="shared" si="43"/>
        <v>0</v>
      </c>
      <c r="G745" s="468">
        <f t="shared" si="43"/>
        <v>0</v>
      </c>
      <c r="H745" s="468">
        <f t="shared" si="43"/>
        <v>0</v>
      </c>
      <c r="I745" s="468">
        <f t="shared" si="43"/>
        <v>0</v>
      </c>
      <c r="J745" s="468">
        <f t="shared" si="43"/>
        <v>0</v>
      </c>
      <c r="K745" s="468">
        <f t="shared" si="43"/>
        <v>0</v>
      </c>
      <c r="L745" s="469">
        <f t="shared" si="43"/>
        <v>0</v>
      </c>
      <c r="M745" s="608"/>
      <c r="N745" s="609"/>
      <c r="O745" s="610"/>
      <c r="P745" s="115"/>
      <c r="Q745" s="115"/>
      <c r="R745" s="115"/>
      <c r="S745" s="115"/>
      <c r="T745" s="115"/>
      <c r="U745" s="115"/>
    </row>
    <row r="746" spans="1:21" s="116" customFormat="1" ht="13.5" thickBot="1">
      <c r="A746" s="112"/>
      <c r="B746" s="623" t="s">
        <v>278</v>
      </c>
      <c r="C746" s="624"/>
      <c r="D746" s="466"/>
      <c r="E746" s="467"/>
      <c r="F746" s="458">
        <f>D746+E746</f>
        <v>0</v>
      </c>
      <c r="G746" s="466"/>
      <c r="H746" s="467"/>
      <c r="I746" s="458">
        <f>G746+H746</f>
        <v>0</v>
      </c>
      <c r="J746" s="466"/>
      <c r="K746" s="467"/>
      <c r="L746" s="458">
        <f>J746+K746</f>
        <v>0</v>
      </c>
      <c r="M746" s="608"/>
      <c r="N746" s="609"/>
      <c r="O746" s="610"/>
      <c r="P746" s="115"/>
      <c r="Q746" s="115"/>
      <c r="R746" s="115"/>
      <c r="S746" s="115"/>
      <c r="T746" s="115"/>
      <c r="U746" s="115"/>
    </row>
    <row r="747" spans="1:21" s="116" customFormat="1" ht="13.5" thickBot="1">
      <c r="A747" s="112"/>
      <c r="B747" s="623" t="s">
        <v>279</v>
      </c>
      <c r="C747" s="624"/>
      <c r="D747" s="466"/>
      <c r="E747" s="467"/>
      <c r="F747" s="458">
        <f>D747+E747</f>
        <v>0</v>
      </c>
      <c r="G747" s="466"/>
      <c r="H747" s="467"/>
      <c r="I747" s="458">
        <f>G747+H747</f>
        <v>0</v>
      </c>
      <c r="J747" s="466"/>
      <c r="K747" s="467"/>
      <c r="L747" s="458">
        <f>J747+K747</f>
        <v>0</v>
      </c>
      <c r="M747" s="608"/>
      <c r="N747" s="609"/>
      <c r="O747" s="610"/>
      <c r="P747" s="115"/>
      <c r="Q747" s="115"/>
      <c r="R747" s="115"/>
      <c r="S747" s="115"/>
      <c r="T747" s="115"/>
      <c r="U747" s="115"/>
    </row>
    <row r="748" spans="1:21" s="116" customFormat="1" ht="13.5" thickBot="1">
      <c r="A748" s="112"/>
      <c r="B748" s="623" t="s">
        <v>280</v>
      </c>
      <c r="C748" s="624"/>
      <c r="D748" s="466"/>
      <c r="E748" s="467"/>
      <c r="F748" s="458">
        <f>D748+E748</f>
        <v>0</v>
      </c>
      <c r="G748" s="466"/>
      <c r="H748" s="467"/>
      <c r="I748" s="458">
        <f>G748+H748</f>
        <v>0</v>
      </c>
      <c r="J748" s="466"/>
      <c r="K748" s="467"/>
      <c r="L748" s="458">
        <f>J748+K748</f>
        <v>0</v>
      </c>
      <c r="M748" s="608"/>
      <c r="N748" s="609"/>
      <c r="O748" s="610"/>
      <c r="P748" s="115"/>
      <c r="Q748" s="115"/>
      <c r="R748" s="115"/>
      <c r="S748" s="115"/>
      <c r="T748" s="115"/>
      <c r="U748" s="115"/>
    </row>
    <row r="749" spans="1:21" s="116" customFormat="1" ht="13.5" thickBot="1">
      <c r="A749" s="112"/>
      <c r="B749" s="625"/>
      <c r="C749" s="626"/>
      <c r="D749" s="466"/>
      <c r="E749" s="467"/>
      <c r="F749" s="458">
        <f>D749+E749</f>
        <v>0</v>
      </c>
      <c r="G749" s="466"/>
      <c r="H749" s="467"/>
      <c r="I749" s="458">
        <f>G749+H749</f>
        <v>0</v>
      </c>
      <c r="J749" s="466"/>
      <c r="K749" s="467"/>
      <c r="L749" s="458">
        <f>J749+K749</f>
        <v>0</v>
      </c>
      <c r="M749" s="608"/>
      <c r="N749" s="609"/>
      <c r="O749" s="610"/>
      <c r="P749" s="115"/>
      <c r="Q749" s="115"/>
      <c r="R749" s="115"/>
      <c r="S749" s="115"/>
      <c r="T749" s="115"/>
      <c r="U749" s="115"/>
    </row>
    <row r="750" spans="1:21" s="116" customFormat="1" ht="13.5" customHeight="1" thickBot="1">
      <c r="A750" s="112"/>
      <c r="B750" s="623" t="s">
        <v>281</v>
      </c>
      <c r="C750" s="624"/>
      <c r="D750" s="466"/>
      <c r="E750" s="467"/>
      <c r="F750" s="458"/>
      <c r="G750" s="466"/>
      <c r="H750" s="467"/>
      <c r="I750" s="458"/>
      <c r="J750" s="466"/>
      <c r="K750" s="467"/>
      <c r="L750" s="458"/>
      <c r="M750" s="608"/>
      <c r="N750" s="609"/>
      <c r="O750" s="610"/>
      <c r="P750" s="115"/>
      <c r="Q750" s="115"/>
      <c r="R750" s="115"/>
      <c r="S750" s="115"/>
      <c r="T750" s="115"/>
      <c r="U750" s="115"/>
    </row>
    <row r="751" spans="1:21" s="116" customFormat="1" ht="13.5" customHeight="1" thickBot="1">
      <c r="A751" s="112"/>
      <c r="B751" s="623" t="s">
        <v>279</v>
      </c>
      <c r="C751" s="624"/>
      <c r="D751" s="466"/>
      <c r="E751" s="467"/>
      <c r="F751" s="458"/>
      <c r="G751" s="466"/>
      <c r="H751" s="467"/>
      <c r="I751" s="458"/>
      <c r="J751" s="466"/>
      <c r="K751" s="467"/>
      <c r="L751" s="458"/>
      <c r="M751" s="608"/>
      <c r="N751" s="609"/>
      <c r="O751" s="610"/>
      <c r="P751" s="115"/>
      <c r="Q751" s="115"/>
      <c r="R751" s="115"/>
      <c r="S751" s="115"/>
      <c r="T751" s="115"/>
      <c r="U751" s="115"/>
    </row>
    <row r="752" spans="1:21" s="116" customFormat="1" ht="13.5" customHeight="1" thickBot="1">
      <c r="A752" s="112"/>
      <c r="B752" s="623" t="s">
        <v>280</v>
      </c>
      <c r="C752" s="624"/>
      <c r="D752" s="466"/>
      <c r="E752" s="467"/>
      <c r="F752" s="458"/>
      <c r="G752" s="466"/>
      <c r="H752" s="467"/>
      <c r="I752" s="458"/>
      <c r="J752" s="466"/>
      <c r="K752" s="467"/>
      <c r="L752" s="458"/>
      <c r="M752" s="608"/>
      <c r="N752" s="609"/>
      <c r="O752" s="610"/>
      <c r="P752" s="115"/>
      <c r="Q752" s="115"/>
      <c r="R752" s="115"/>
      <c r="S752" s="115"/>
      <c r="T752" s="115"/>
      <c r="U752" s="115"/>
    </row>
    <row r="753" spans="1:21" s="116" customFormat="1" ht="13.5" thickBot="1">
      <c r="A753" s="112"/>
      <c r="B753" s="625"/>
      <c r="C753" s="626"/>
      <c r="D753" s="466"/>
      <c r="E753" s="467"/>
      <c r="F753" s="458"/>
      <c r="G753" s="466"/>
      <c r="H753" s="467"/>
      <c r="I753" s="458"/>
      <c r="J753" s="466"/>
      <c r="K753" s="467"/>
      <c r="L753" s="458"/>
      <c r="M753" s="608"/>
      <c r="N753" s="609"/>
      <c r="O753" s="610"/>
      <c r="P753" s="115"/>
      <c r="Q753" s="115"/>
      <c r="R753" s="115"/>
      <c r="S753" s="115"/>
      <c r="T753" s="115"/>
      <c r="U753" s="115"/>
    </row>
    <row r="754" spans="1:15" ht="13.5" thickBot="1">
      <c r="A754" s="21"/>
      <c r="B754" s="605" t="s">
        <v>63</v>
      </c>
      <c r="C754" s="606"/>
      <c r="D754" s="460">
        <f aca="true" t="shared" si="44" ref="D754:L754">D745+D736</f>
        <v>0</v>
      </c>
      <c r="E754" s="460">
        <f t="shared" si="44"/>
        <v>0</v>
      </c>
      <c r="F754" s="460">
        <f t="shared" si="44"/>
        <v>0</v>
      </c>
      <c r="G754" s="460">
        <f t="shared" si="44"/>
        <v>0</v>
      </c>
      <c r="H754" s="460">
        <f t="shared" si="44"/>
        <v>0</v>
      </c>
      <c r="I754" s="460">
        <f t="shared" si="44"/>
        <v>0</v>
      </c>
      <c r="J754" s="460">
        <f t="shared" si="44"/>
        <v>0</v>
      </c>
      <c r="K754" s="460">
        <f t="shared" si="44"/>
        <v>0</v>
      </c>
      <c r="L754" s="465">
        <f t="shared" si="44"/>
        <v>0</v>
      </c>
      <c r="M754" s="608"/>
      <c r="N754" s="609"/>
      <c r="O754" s="610"/>
    </row>
    <row r="756" spans="1:14" ht="17.25" customHeight="1">
      <c r="A756" s="563" t="str">
        <f>CONCATENATE("12.2. Обсяги та джерела фінансування інвестиційних проектів у ",Лист1!B12," - ",Лист1!B13," роках")</f>
        <v>12.2. Обсяги та джерела фінансування інвестиційних проектів у 20__ - 20__ роках</v>
      </c>
      <c r="B756" s="563"/>
      <c r="C756" s="563"/>
      <c r="D756" s="563"/>
      <c r="E756" s="563"/>
      <c r="F756" s="563"/>
      <c r="G756" s="563"/>
      <c r="H756" s="563"/>
      <c r="I756" s="563"/>
      <c r="J756" s="563"/>
      <c r="K756" s="563"/>
      <c r="L756" s="563"/>
      <c r="M756" s="563"/>
      <c r="N756" s="563"/>
    </row>
    <row r="757" spans="1:15" ht="16.5" thickBot="1">
      <c r="A757" s="332"/>
      <c r="B757" s="332"/>
      <c r="C757" s="332"/>
      <c r="D757" s="332"/>
      <c r="E757" s="332"/>
      <c r="F757" s="332"/>
      <c r="G757" s="332"/>
      <c r="H757" s="332"/>
      <c r="I757" s="332"/>
      <c r="J757" s="332"/>
      <c r="K757" s="332"/>
      <c r="L757" s="10" t="s">
        <v>317</v>
      </c>
      <c r="M757" s="334"/>
      <c r="N757" s="334"/>
      <c r="O757" s="12"/>
    </row>
    <row r="758" spans="1:15" ht="27" customHeight="1">
      <c r="A758" s="646" t="s">
        <v>13</v>
      </c>
      <c r="B758" s="617" t="s">
        <v>277</v>
      </c>
      <c r="C758" s="627"/>
      <c r="D758" s="633" t="str">
        <f>Лист1!$A$12</f>
        <v>20__ рік
(прогноз)</v>
      </c>
      <c r="E758" s="634"/>
      <c r="F758" s="634"/>
      <c r="G758" s="633" t="str">
        <f>Лист1!$A$13</f>
        <v>20__ рік
(прогноз)</v>
      </c>
      <c r="H758" s="634"/>
      <c r="I758" s="635"/>
      <c r="J758" s="617" t="s">
        <v>286</v>
      </c>
      <c r="K758" s="618"/>
      <c r="L758" s="627"/>
      <c r="M758" s="92"/>
      <c r="N758" s="92"/>
      <c r="O758" s="92"/>
    </row>
    <row r="759" spans="1:15" ht="11.25" customHeight="1" thickBot="1">
      <c r="A759" s="647"/>
      <c r="B759" s="619"/>
      <c r="C759" s="628"/>
      <c r="D759" s="636"/>
      <c r="E759" s="637"/>
      <c r="F759" s="637"/>
      <c r="G759" s="636"/>
      <c r="H759" s="637"/>
      <c r="I759" s="638"/>
      <c r="J759" s="619"/>
      <c r="K759" s="620"/>
      <c r="L759" s="628"/>
      <c r="M759" s="92"/>
      <c r="N759" s="92"/>
      <c r="O759" s="12"/>
    </row>
    <row r="760" spans="1:15" ht="13.5" customHeight="1">
      <c r="A760" s="647"/>
      <c r="B760" s="619"/>
      <c r="C760" s="620"/>
      <c r="D760" s="640" t="s">
        <v>79</v>
      </c>
      <c r="E760" s="542" t="s">
        <v>80</v>
      </c>
      <c r="F760" s="643" t="s">
        <v>107</v>
      </c>
      <c r="G760" s="640" t="s">
        <v>79</v>
      </c>
      <c r="H760" s="542" t="s">
        <v>80</v>
      </c>
      <c r="I760" s="643" t="s">
        <v>107</v>
      </c>
      <c r="J760" s="619"/>
      <c r="K760" s="620"/>
      <c r="L760" s="628"/>
      <c r="M760" s="630"/>
      <c r="N760" s="639"/>
      <c r="O760" s="630"/>
    </row>
    <row r="761" spans="1:15" ht="12.75">
      <c r="A761" s="647"/>
      <c r="B761" s="619"/>
      <c r="C761" s="620"/>
      <c r="D761" s="641"/>
      <c r="E761" s="543"/>
      <c r="F761" s="644"/>
      <c r="G761" s="641"/>
      <c r="H761" s="543"/>
      <c r="I761" s="644"/>
      <c r="J761" s="619"/>
      <c r="K761" s="620"/>
      <c r="L761" s="628"/>
      <c r="M761" s="630"/>
      <c r="N761" s="639"/>
      <c r="O761" s="630"/>
    </row>
    <row r="762" spans="1:15" ht="13.5" thickBot="1">
      <c r="A762" s="648"/>
      <c r="B762" s="621"/>
      <c r="C762" s="622"/>
      <c r="D762" s="642"/>
      <c r="E762" s="544"/>
      <c r="F762" s="645"/>
      <c r="G762" s="642"/>
      <c r="H762" s="544"/>
      <c r="I762" s="645"/>
      <c r="J762" s="621"/>
      <c r="K762" s="622"/>
      <c r="L762" s="629"/>
      <c r="M762" s="630"/>
      <c r="N762" s="639"/>
      <c r="O762" s="630"/>
    </row>
    <row r="763" spans="1:15" ht="13.5" thickBot="1">
      <c r="A763" s="97">
        <v>1</v>
      </c>
      <c r="B763" s="631">
        <v>2</v>
      </c>
      <c r="C763" s="632"/>
      <c r="D763" s="457">
        <v>3</v>
      </c>
      <c r="E763" s="143">
        <v>4</v>
      </c>
      <c r="F763" s="87">
        <v>5</v>
      </c>
      <c r="G763" s="457">
        <v>6</v>
      </c>
      <c r="H763" s="143">
        <v>7</v>
      </c>
      <c r="I763" s="87">
        <v>8</v>
      </c>
      <c r="J763" s="608">
        <v>9</v>
      </c>
      <c r="K763" s="609"/>
      <c r="L763" s="610"/>
      <c r="M763" s="88"/>
      <c r="N763" s="88"/>
      <c r="O763" s="88"/>
    </row>
    <row r="764" spans="1:21" s="116" customFormat="1" ht="13.5" thickBot="1">
      <c r="A764" s="145" t="s">
        <v>110</v>
      </c>
      <c r="B764" s="623" t="str">
        <f>B736</f>
        <v>Підпрограма  1</v>
      </c>
      <c r="C764" s="624"/>
      <c r="D764" s="468">
        <f aca="true" t="shared" si="45" ref="D764:I764">D765+D769</f>
        <v>0</v>
      </c>
      <c r="E764" s="468">
        <f t="shared" si="45"/>
        <v>0</v>
      </c>
      <c r="F764" s="468">
        <f t="shared" si="45"/>
        <v>0</v>
      </c>
      <c r="G764" s="468">
        <f t="shared" si="45"/>
        <v>0</v>
      </c>
      <c r="H764" s="468">
        <f t="shared" si="45"/>
        <v>0</v>
      </c>
      <c r="I764" s="468">
        <f t="shared" si="45"/>
        <v>0</v>
      </c>
      <c r="J764" s="608"/>
      <c r="K764" s="609"/>
      <c r="L764" s="610"/>
      <c r="M764" s="119"/>
      <c r="N764" s="119"/>
      <c r="P764" s="115"/>
      <c r="Q764" s="115"/>
      <c r="R764" s="115"/>
      <c r="S764" s="115"/>
      <c r="T764" s="115"/>
      <c r="U764" s="115"/>
    </row>
    <row r="765" spans="1:21" s="116" customFormat="1" ht="13.5" thickBot="1">
      <c r="A765" s="112"/>
      <c r="B765" s="623" t="s">
        <v>278</v>
      </c>
      <c r="C765" s="624"/>
      <c r="D765" s="466"/>
      <c r="E765" s="467"/>
      <c r="F765" s="458">
        <f>D765+E765</f>
        <v>0</v>
      </c>
      <c r="G765" s="466"/>
      <c r="H765" s="467"/>
      <c r="I765" s="458">
        <f>G765+H765</f>
        <v>0</v>
      </c>
      <c r="J765" s="608"/>
      <c r="K765" s="609"/>
      <c r="L765" s="610"/>
      <c r="M765" s="119"/>
      <c r="N765" s="119"/>
      <c r="P765" s="115"/>
      <c r="Q765" s="115"/>
      <c r="R765" s="115"/>
      <c r="S765" s="115"/>
      <c r="T765" s="115"/>
      <c r="U765" s="115"/>
    </row>
    <row r="766" spans="1:21" s="116" customFormat="1" ht="13.5" thickBot="1">
      <c r="A766" s="112"/>
      <c r="B766" s="623" t="s">
        <v>279</v>
      </c>
      <c r="C766" s="624"/>
      <c r="D766" s="456"/>
      <c r="E766" s="459"/>
      <c r="F766" s="458">
        <f>D766+E766</f>
        <v>0</v>
      </c>
      <c r="G766" s="456"/>
      <c r="H766" s="459"/>
      <c r="I766" s="458">
        <f>G766+H766</f>
        <v>0</v>
      </c>
      <c r="J766" s="608"/>
      <c r="K766" s="609"/>
      <c r="L766" s="610"/>
      <c r="M766" s="119"/>
      <c r="N766" s="119"/>
      <c r="P766" s="115"/>
      <c r="Q766" s="115"/>
      <c r="R766" s="115"/>
      <c r="S766" s="115"/>
      <c r="T766" s="115"/>
      <c r="U766" s="115"/>
    </row>
    <row r="767" spans="1:21" s="116" customFormat="1" ht="13.5" thickBot="1">
      <c r="A767" s="112"/>
      <c r="B767" s="623" t="s">
        <v>280</v>
      </c>
      <c r="C767" s="624"/>
      <c r="D767" s="456"/>
      <c r="E767" s="459"/>
      <c r="F767" s="458">
        <f>D767+E767</f>
        <v>0</v>
      </c>
      <c r="G767" s="456"/>
      <c r="H767" s="459"/>
      <c r="I767" s="458">
        <f>G767+H767</f>
        <v>0</v>
      </c>
      <c r="J767" s="608"/>
      <c r="K767" s="609"/>
      <c r="L767" s="610"/>
      <c r="M767" s="119"/>
      <c r="N767" s="119"/>
      <c r="P767" s="115"/>
      <c r="Q767" s="115"/>
      <c r="R767" s="115"/>
      <c r="S767" s="115"/>
      <c r="T767" s="115"/>
      <c r="U767" s="115"/>
    </row>
    <row r="768" spans="1:21" s="116" customFormat="1" ht="13.5" thickBot="1">
      <c r="A768" s="112"/>
      <c r="B768" s="625"/>
      <c r="C768" s="626"/>
      <c r="D768" s="456"/>
      <c r="E768" s="459"/>
      <c r="F768" s="458">
        <f>D768+E768</f>
        <v>0</v>
      </c>
      <c r="G768" s="456"/>
      <c r="H768" s="459"/>
      <c r="I768" s="458">
        <f>G768+H768</f>
        <v>0</v>
      </c>
      <c r="J768" s="608"/>
      <c r="K768" s="609"/>
      <c r="L768" s="610"/>
      <c r="M768" s="119"/>
      <c r="N768" s="119"/>
      <c r="P768" s="115"/>
      <c r="Q768" s="115"/>
      <c r="R768" s="115"/>
      <c r="S768" s="115"/>
      <c r="T768" s="115"/>
      <c r="U768" s="115"/>
    </row>
    <row r="769" spans="1:21" s="116" customFormat="1" ht="13.5" customHeight="1" thickBot="1">
      <c r="A769" s="112"/>
      <c r="B769" s="623" t="s">
        <v>281</v>
      </c>
      <c r="C769" s="624"/>
      <c r="D769" s="456"/>
      <c r="E769" s="459"/>
      <c r="F769" s="458"/>
      <c r="G769" s="456"/>
      <c r="H769" s="459"/>
      <c r="I769" s="458"/>
      <c r="J769" s="608"/>
      <c r="K769" s="609"/>
      <c r="L769" s="610"/>
      <c r="M769" s="119"/>
      <c r="N769" s="119"/>
      <c r="P769" s="115"/>
      <c r="Q769" s="115"/>
      <c r="R769" s="115"/>
      <c r="S769" s="115"/>
      <c r="T769" s="115"/>
      <c r="U769" s="115"/>
    </row>
    <row r="770" spans="1:21" s="116" customFormat="1" ht="13.5" customHeight="1" thickBot="1">
      <c r="A770" s="112"/>
      <c r="B770" s="623" t="s">
        <v>279</v>
      </c>
      <c r="C770" s="624"/>
      <c r="D770" s="461"/>
      <c r="E770" s="462"/>
      <c r="F770" s="463"/>
      <c r="G770" s="461"/>
      <c r="H770" s="462"/>
      <c r="I770" s="463"/>
      <c r="J770" s="608"/>
      <c r="K770" s="609"/>
      <c r="L770" s="610"/>
      <c r="M770" s="119"/>
      <c r="N770" s="119"/>
      <c r="P770" s="115"/>
      <c r="Q770" s="115"/>
      <c r="R770" s="115"/>
      <c r="S770" s="115"/>
      <c r="T770" s="115"/>
      <c r="U770" s="115"/>
    </row>
    <row r="771" spans="1:21" s="116" customFormat="1" ht="13.5" customHeight="1" thickBot="1">
      <c r="A771" s="112"/>
      <c r="B771" s="623" t="s">
        <v>280</v>
      </c>
      <c r="C771" s="624"/>
      <c r="D771" s="466"/>
      <c r="E771" s="467"/>
      <c r="F771" s="464"/>
      <c r="G771" s="466"/>
      <c r="H771" s="467"/>
      <c r="I771" s="464"/>
      <c r="J771" s="608"/>
      <c r="K771" s="609"/>
      <c r="L771" s="610"/>
      <c r="M771" s="119"/>
      <c r="N771" s="119"/>
      <c r="P771" s="115"/>
      <c r="Q771" s="115"/>
      <c r="R771" s="115"/>
      <c r="S771" s="115"/>
      <c r="T771" s="115"/>
      <c r="U771" s="115"/>
    </row>
    <row r="772" spans="1:21" s="116" customFormat="1" ht="13.5" thickBot="1">
      <c r="A772" s="112"/>
      <c r="B772" s="625"/>
      <c r="C772" s="626"/>
      <c r="D772" s="466"/>
      <c r="E772" s="467"/>
      <c r="F772" s="458"/>
      <c r="G772" s="466"/>
      <c r="H772" s="467"/>
      <c r="I772" s="458"/>
      <c r="J772" s="608"/>
      <c r="K772" s="609"/>
      <c r="L772" s="610"/>
      <c r="M772" s="119"/>
      <c r="N772" s="119"/>
      <c r="P772" s="115"/>
      <c r="Q772" s="115"/>
      <c r="R772" s="115"/>
      <c r="S772" s="115"/>
      <c r="T772" s="115"/>
      <c r="U772" s="115"/>
    </row>
    <row r="773" spans="1:21" s="116" customFormat="1" ht="13.5" thickBot="1">
      <c r="A773" s="145" t="s">
        <v>110</v>
      </c>
      <c r="B773" s="623" t="str">
        <f>B745</f>
        <v>Підпрограма  2</v>
      </c>
      <c r="C773" s="624"/>
      <c r="D773" s="468">
        <f aca="true" t="shared" si="46" ref="D773:I773">D774+D778</f>
        <v>0</v>
      </c>
      <c r="E773" s="468">
        <f t="shared" si="46"/>
        <v>0</v>
      </c>
      <c r="F773" s="468">
        <f t="shared" si="46"/>
        <v>0</v>
      </c>
      <c r="G773" s="468">
        <f t="shared" si="46"/>
        <v>0</v>
      </c>
      <c r="H773" s="468">
        <f t="shared" si="46"/>
        <v>0</v>
      </c>
      <c r="I773" s="468">
        <f t="shared" si="46"/>
        <v>0</v>
      </c>
      <c r="J773" s="608"/>
      <c r="K773" s="609"/>
      <c r="L773" s="610"/>
      <c r="M773" s="119"/>
      <c r="N773" s="119"/>
      <c r="P773" s="115"/>
      <c r="Q773" s="115"/>
      <c r="R773" s="115"/>
      <c r="S773" s="115"/>
      <c r="T773" s="115"/>
      <c r="U773" s="115"/>
    </row>
    <row r="774" spans="1:21" s="116" customFormat="1" ht="13.5" thickBot="1">
      <c r="A774" s="112"/>
      <c r="B774" s="623" t="s">
        <v>278</v>
      </c>
      <c r="C774" s="624"/>
      <c r="D774" s="466"/>
      <c r="E774" s="467"/>
      <c r="F774" s="458">
        <f>D774+E774</f>
        <v>0</v>
      </c>
      <c r="G774" s="466"/>
      <c r="H774" s="467"/>
      <c r="I774" s="458">
        <f>G774+H774</f>
        <v>0</v>
      </c>
      <c r="J774" s="608"/>
      <c r="K774" s="609"/>
      <c r="L774" s="610"/>
      <c r="M774" s="119"/>
      <c r="N774" s="119"/>
      <c r="P774" s="115"/>
      <c r="Q774" s="115"/>
      <c r="R774" s="115"/>
      <c r="S774" s="115"/>
      <c r="T774" s="115"/>
      <c r="U774" s="115"/>
    </row>
    <row r="775" spans="1:21" s="116" customFormat="1" ht="13.5" thickBot="1">
      <c r="A775" s="112"/>
      <c r="B775" s="623" t="s">
        <v>279</v>
      </c>
      <c r="C775" s="624"/>
      <c r="D775" s="466"/>
      <c r="E775" s="467"/>
      <c r="F775" s="458">
        <f>D775+E775</f>
        <v>0</v>
      </c>
      <c r="G775" s="466"/>
      <c r="H775" s="467"/>
      <c r="I775" s="458">
        <f>G775+H775</f>
        <v>0</v>
      </c>
      <c r="J775" s="608"/>
      <c r="K775" s="609"/>
      <c r="L775" s="610"/>
      <c r="M775" s="119"/>
      <c r="N775" s="119"/>
      <c r="P775" s="115"/>
      <c r="Q775" s="115"/>
      <c r="R775" s="115"/>
      <c r="S775" s="115"/>
      <c r="T775" s="115"/>
      <c r="U775" s="115"/>
    </row>
    <row r="776" spans="1:21" s="116" customFormat="1" ht="13.5" thickBot="1">
      <c r="A776" s="112"/>
      <c r="B776" s="623" t="s">
        <v>280</v>
      </c>
      <c r="C776" s="624"/>
      <c r="D776" s="466"/>
      <c r="E776" s="467"/>
      <c r="F776" s="458">
        <f>D776+E776</f>
        <v>0</v>
      </c>
      <c r="G776" s="466"/>
      <c r="H776" s="467"/>
      <c r="I776" s="458">
        <f>G776+H776</f>
        <v>0</v>
      </c>
      <c r="J776" s="608"/>
      <c r="K776" s="609"/>
      <c r="L776" s="610"/>
      <c r="M776" s="119"/>
      <c r="N776" s="119"/>
      <c r="P776" s="115"/>
      <c r="Q776" s="115"/>
      <c r="R776" s="115"/>
      <c r="S776" s="115"/>
      <c r="T776" s="115"/>
      <c r="U776" s="115"/>
    </row>
    <row r="777" spans="1:21" s="116" customFormat="1" ht="13.5" thickBot="1">
      <c r="A777" s="112"/>
      <c r="B777" s="625"/>
      <c r="C777" s="626"/>
      <c r="D777" s="466"/>
      <c r="E777" s="467"/>
      <c r="F777" s="458">
        <f>D777+E777</f>
        <v>0</v>
      </c>
      <c r="G777" s="466"/>
      <c r="H777" s="467"/>
      <c r="I777" s="458">
        <f>G777+H777</f>
        <v>0</v>
      </c>
      <c r="J777" s="608"/>
      <c r="K777" s="609"/>
      <c r="L777" s="610"/>
      <c r="M777" s="119"/>
      <c r="N777" s="119"/>
      <c r="P777" s="115"/>
      <c r="Q777" s="115"/>
      <c r="R777" s="115"/>
      <c r="S777" s="115"/>
      <c r="T777" s="115"/>
      <c r="U777" s="115"/>
    </row>
    <row r="778" spans="1:21" s="116" customFormat="1" ht="13.5" customHeight="1" thickBot="1">
      <c r="A778" s="112"/>
      <c r="B778" s="623" t="s">
        <v>281</v>
      </c>
      <c r="C778" s="624"/>
      <c r="D778" s="466"/>
      <c r="E778" s="467"/>
      <c r="F778" s="458"/>
      <c r="G778" s="466"/>
      <c r="H778" s="467"/>
      <c r="I778" s="458"/>
      <c r="J778" s="608"/>
      <c r="K778" s="609"/>
      <c r="L778" s="610"/>
      <c r="M778" s="119"/>
      <c r="N778" s="119"/>
      <c r="P778" s="115"/>
      <c r="Q778" s="115"/>
      <c r="R778" s="115"/>
      <c r="S778" s="115"/>
      <c r="T778" s="115"/>
      <c r="U778" s="115"/>
    </row>
    <row r="779" spans="1:21" s="116" customFormat="1" ht="13.5" customHeight="1" thickBot="1">
      <c r="A779" s="112"/>
      <c r="B779" s="623" t="s">
        <v>279</v>
      </c>
      <c r="C779" s="624"/>
      <c r="D779" s="466"/>
      <c r="E779" s="467"/>
      <c r="F779" s="458"/>
      <c r="G779" s="466"/>
      <c r="H779" s="467"/>
      <c r="I779" s="458"/>
      <c r="J779" s="608"/>
      <c r="K779" s="609"/>
      <c r="L779" s="610"/>
      <c r="M779" s="119"/>
      <c r="N779" s="119"/>
      <c r="P779" s="115"/>
      <c r="Q779" s="115"/>
      <c r="R779" s="115"/>
      <c r="S779" s="115"/>
      <c r="T779" s="115"/>
      <c r="U779" s="115"/>
    </row>
    <row r="780" spans="1:21" s="116" customFormat="1" ht="13.5" customHeight="1" thickBot="1">
      <c r="A780" s="112"/>
      <c r="B780" s="623" t="s">
        <v>280</v>
      </c>
      <c r="C780" s="624"/>
      <c r="D780" s="466"/>
      <c r="E780" s="467"/>
      <c r="F780" s="458"/>
      <c r="G780" s="466"/>
      <c r="H780" s="467"/>
      <c r="I780" s="458"/>
      <c r="J780" s="608"/>
      <c r="K780" s="609"/>
      <c r="L780" s="610"/>
      <c r="M780" s="119"/>
      <c r="N780" s="119"/>
      <c r="P780" s="115"/>
      <c r="Q780" s="115"/>
      <c r="R780" s="115"/>
      <c r="S780" s="115"/>
      <c r="T780" s="115"/>
      <c r="U780" s="115"/>
    </row>
    <row r="781" spans="1:21" s="116" customFormat="1" ht="13.5" thickBot="1">
      <c r="A781" s="112"/>
      <c r="B781" s="625"/>
      <c r="C781" s="626"/>
      <c r="D781" s="466"/>
      <c r="E781" s="467"/>
      <c r="F781" s="458"/>
      <c r="G781" s="466"/>
      <c r="H781" s="467"/>
      <c r="I781" s="458"/>
      <c r="J781" s="608"/>
      <c r="K781" s="609"/>
      <c r="L781" s="610"/>
      <c r="M781" s="119"/>
      <c r="N781" s="119"/>
      <c r="P781" s="115"/>
      <c r="Q781" s="115"/>
      <c r="R781" s="115"/>
      <c r="S781" s="115"/>
      <c r="T781" s="115"/>
      <c r="U781" s="115"/>
    </row>
    <row r="782" spans="1:15" ht="13.5" thickBot="1">
      <c r="A782" s="21"/>
      <c r="B782" s="605" t="s">
        <v>63</v>
      </c>
      <c r="C782" s="606"/>
      <c r="D782" s="460">
        <f aca="true" t="shared" si="47" ref="D782:I782">D773+D764</f>
        <v>0</v>
      </c>
      <c r="E782" s="460">
        <f t="shared" si="47"/>
        <v>0</v>
      </c>
      <c r="F782" s="460">
        <f t="shared" si="47"/>
        <v>0</v>
      </c>
      <c r="G782" s="460">
        <f t="shared" si="47"/>
        <v>0</v>
      </c>
      <c r="H782" s="460">
        <f t="shared" si="47"/>
        <v>0</v>
      </c>
      <c r="I782" s="460">
        <f t="shared" si="47"/>
        <v>0</v>
      </c>
      <c r="J782" s="608"/>
      <c r="K782" s="609"/>
      <c r="L782" s="610"/>
      <c r="M782" s="92"/>
      <c r="N782" s="92"/>
      <c r="O782" s="12"/>
    </row>
    <row r="783" ht="12.75" customHeight="1"/>
    <row r="784" spans="7:16" ht="12.75" customHeight="1">
      <c r="G784">
        <v>8</v>
      </c>
      <c r="P784" t="str">
        <f>$P$64</f>
        <v>Продовження додатка 2</v>
      </c>
    </row>
    <row r="785" ht="12.75" customHeight="1"/>
    <row r="786" ht="12.75" customHeight="1"/>
    <row r="787" spans="1:16" ht="12.75" customHeight="1">
      <c r="A787" s="563" t="str">
        <f>CONCATENATE("13. Аналіз результатів, досягнутих унаслідок використання коштів загального фонду бюджету у ",Лист1!B9,"  році, очікувані результати у ",Лист1!B10," році, обгрунтування необхідності передбачення видатків на ",Лист1!$B$11," - ",Лист1!$B$13," роки")</f>
        <v>13. Аналіз результатів, досягнутих унаслідок використання коштів загального фонду бюджету у 20__  році, очікувані результати у 20__ році, обгрунтування необхідності передбачення видатків на 20__ - 20__ роки</v>
      </c>
      <c r="B787" s="563"/>
      <c r="C787" s="563"/>
      <c r="D787" s="563"/>
      <c r="E787" s="563"/>
      <c r="F787" s="563"/>
      <c r="G787" s="563"/>
      <c r="H787" s="563"/>
      <c r="I787" s="563"/>
      <c r="J787" s="563"/>
      <c r="K787" s="563"/>
      <c r="L787" s="563"/>
      <c r="M787" s="563"/>
      <c r="N787" s="563"/>
      <c r="O787" s="563"/>
      <c r="P787" s="563"/>
    </row>
    <row r="788" spans="1:16" ht="30.75" customHeight="1">
      <c r="A788" s="563"/>
      <c r="B788" s="563"/>
      <c r="C788" s="563"/>
      <c r="D788" s="563"/>
      <c r="E788" s="563"/>
      <c r="F788" s="563"/>
      <c r="G788" s="563"/>
      <c r="H788" s="563"/>
      <c r="I788" s="563"/>
      <c r="J788" s="563"/>
      <c r="K788" s="563"/>
      <c r="L788" s="563"/>
      <c r="M788" s="563"/>
      <c r="N788" s="563"/>
      <c r="O788" s="563"/>
      <c r="P788" s="563"/>
    </row>
    <row r="789" ht="12.75" customHeight="1"/>
    <row r="790" ht="12.75" customHeight="1"/>
    <row r="791" spans="1:14" ht="19.5" customHeight="1">
      <c r="A791" s="563" t="str">
        <f>CONCATENATE("14. Бюджетні  зобов'язання у ",Лист1!B9," - ",Лист1!B11," роках")</f>
        <v>14. Бюджетні  зобов'язання у 20__ - 20__ роках</v>
      </c>
      <c r="B791" s="563"/>
      <c r="C791" s="563"/>
      <c r="D791" s="563"/>
      <c r="E791" s="563"/>
      <c r="F791" s="563"/>
      <c r="G791" s="563"/>
      <c r="H791" s="563"/>
      <c r="I791" s="563"/>
      <c r="J791" s="563"/>
      <c r="K791" s="563"/>
      <c r="L791" s="563"/>
      <c r="M791" s="563"/>
      <c r="N791" s="563"/>
    </row>
    <row r="792" spans="1:14" ht="12.75">
      <c r="A792" s="150"/>
      <c r="B792" s="151"/>
      <c r="C792" s="151"/>
      <c r="D792" s="151"/>
      <c r="E792" s="151"/>
      <c r="F792" s="151"/>
      <c r="G792" s="151"/>
      <c r="H792" s="151"/>
      <c r="I792" s="151"/>
      <c r="J792" s="151"/>
      <c r="K792" s="151"/>
      <c r="L792" s="151"/>
      <c r="M792" s="151"/>
      <c r="N792" s="151"/>
    </row>
    <row r="793" spans="1:21" s="334" customFormat="1" ht="15.75">
      <c r="A793" s="52" t="str">
        <f>CONCATENATE("14.1.Кредиторська заборгованість за загальним фондом місцевого бюджету у ",Лист1!B9," році (звітному)")</f>
        <v>14.1.Кредиторська заборгованість за загальним фондом місцевого бюджету у 20__ році (звітному)</v>
      </c>
      <c r="B793" s="151"/>
      <c r="C793" s="151"/>
      <c r="D793" s="151"/>
      <c r="E793" s="151"/>
      <c r="F793" s="151"/>
      <c r="G793" s="151"/>
      <c r="H793" s="151"/>
      <c r="I793" s="151"/>
      <c r="J793" s="151"/>
      <c r="K793" s="151"/>
      <c r="L793" s="151"/>
      <c r="M793" s="151"/>
      <c r="N793" s="151"/>
      <c r="O793" s="332"/>
      <c r="P793" s="332"/>
      <c r="Q793" s="332"/>
      <c r="R793" s="332"/>
      <c r="S793" s="332"/>
      <c r="T793" s="332"/>
      <c r="U793" s="332"/>
    </row>
    <row r="794" spans="1:21" s="334" customFormat="1" ht="16.5" thickBot="1">
      <c r="A794" s="151"/>
      <c r="B794" s="151"/>
      <c r="C794" s="151"/>
      <c r="D794" s="151"/>
      <c r="E794" s="151"/>
      <c r="F794" s="151"/>
      <c r="G794" s="151"/>
      <c r="H794" s="151"/>
      <c r="I794" s="151"/>
      <c r="J794" s="151"/>
      <c r="K794" s="10" t="s">
        <v>317</v>
      </c>
      <c r="L794" s="151"/>
      <c r="M794" s="151"/>
      <c r="N794" s="151"/>
      <c r="O794" s="332"/>
      <c r="P794" s="332"/>
      <c r="Q794" s="332"/>
      <c r="R794" s="332"/>
      <c r="S794" s="332"/>
      <c r="T794" s="332"/>
      <c r="U794" s="332"/>
    </row>
    <row r="795" spans="1:21" s="334" customFormat="1" ht="51" customHeight="1" thickBot="1">
      <c r="A795" s="569" t="s">
        <v>13</v>
      </c>
      <c r="B795" s="564" t="s">
        <v>14</v>
      </c>
      <c r="C795" s="564" t="s">
        <v>2</v>
      </c>
      <c r="D795" s="564" t="s">
        <v>140</v>
      </c>
      <c r="E795" s="564" t="s">
        <v>141</v>
      </c>
      <c r="F795" s="564" t="str">
        <f>CONCATENATE("Кредиторська заборгованість на ",Лист1!C9)</f>
        <v>Кредиторська заборгованість на 01.01.20__</v>
      </c>
      <c r="G795" s="564" t="str">
        <f>CONCATENATE("Кредиторська заборгованість на ",Лист1!C10)</f>
        <v>Кредиторська заборгованість на 01.01.20__</v>
      </c>
      <c r="H795" s="564" t="s">
        <v>142</v>
      </c>
      <c r="I795" s="602" t="s">
        <v>143</v>
      </c>
      <c r="J795" s="604"/>
      <c r="K795" s="564" t="s">
        <v>144</v>
      </c>
      <c r="L795" s="607"/>
      <c r="M795" s="332"/>
      <c r="N795" s="332"/>
      <c r="O795" s="332"/>
      <c r="P795" s="332"/>
      <c r="Q795" s="332"/>
      <c r="R795" s="332"/>
      <c r="S795" s="332"/>
      <c r="T795" s="332"/>
      <c r="U795" s="332"/>
    </row>
    <row r="796" spans="1:21" s="334" customFormat="1" ht="26.25" thickBot="1">
      <c r="A796" s="567"/>
      <c r="B796" s="565"/>
      <c r="C796" s="565"/>
      <c r="D796" s="565"/>
      <c r="E796" s="565"/>
      <c r="F796" s="565"/>
      <c r="G796" s="565"/>
      <c r="H796" s="565"/>
      <c r="I796" s="521" t="s">
        <v>145</v>
      </c>
      <c r="J796" s="519" t="s">
        <v>146</v>
      </c>
      <c r="K796" s="565"/>
      <c r="L796" s="607"/>
      <c r="M796" s="332"/>
      <c r="N796" s="332"/>
      <c r="O796" s="332"/>
      <c r="P796" s="332"/>
      <c r="Q796" s="332"/>
      <c r="R796" s="332"/>
      <c r="S796" s="332"/>
      <c r="T796" s="332"/>
      <c r="U796" s="332"/>
    </row>
    <row r="797" spans="1:12" ht="13.5" thickBot="1">
      <c r="A797" s="473">
        <v>1</v>
      </c>
      <c r="B797" s="470">
        <v>2</v>
      </c>
      <c r="C797" s="152">
        <v>3</v>
      </c>
      <c r="D797" s="67">
        <v>4</v>
      </c>
      <c r="E797" s="67">
        <v>5</v>
      </c>
      <c r="F797" s="67">
        <v>6</v>
      </c>
      <c r="G797" s="67">
        <v>7</v>
      </c>
      <c r="H797" s="67">
        <v>8</v>
      </c>
      <c r="I797" s="67">
        <v>9</v>
      </c>
      <c r="J797" s="67">
        <v>10</v>
      </c>
      <c r="K797" s="136">
        <v>11</v>
      </c>
      <c r="L797" s="91"/>
    </row>
    <row r="798" spans="1:12" ht="31.5" customHeight="1" hidden="1" thickBot="1">
      <c r="A798" s="473"/>
      <c r="B798" s="470"/>
      <c r="C798" s="101" t="str">
        <f>CONCATENATE("Підпрограма   ",$B$11)</f>
        <v>Підпрограма   </v>
      </c>
      <c r="D798" s="67"/>
      <c r="E798" s="67"/>
      <c r="F798" s="67"/>
      <c r="G798" s="67"/>
      <c r="H798" s="67"/>
      <c r="I798" s="67"/>
      <c r="J798" s="67"/>
      <c r="K798" s="136"/>
      <c r="L798" s="91"/>
    </row>
    <row r="799" spans="1:12" ht="13.5" thickBot="1">
      <c r="A799" s="405"/>
      <c r="B799" s="406"/>
      <c r="C799" s="407" t="str">
        <f>B764</f>
        <v>Підпрограма  1</v>
      </c>
      <c r="D799" s="404">
        <f>D800+D831</f>
        <v>0</v>
      </c>
      <c r="E799" s="404">
        <f aca="true" t="shared" si="48" ref="E799:K799">E800+E831</f>
        <v>0</v>
      </c>
      <c r="F799" s="404">
        <f t="shared" si="48"/>
        <v>0</v>
      </c>
      <c r="G799" s="404">
        <f t="shared" si="48"/>
        <v>0</v>
      </c>
      <c r="H799" s="404">
        <f t="shared" si="48"/>
        <v>0</v>
      </c>
      <c r="I799" s="404">
        <f t="shared" si="48"/>
        <v>0</v>
      </c>
      <c r="J799" s="404">
        <f t="shared" si="48"/>
        <v>0</v>
      </c>
      <c r="K799" s="404">
        <f t="shared" si="48"/>
        <v>0</v>
      </c>
      <c r="L799" s="472"/>
    </row>
    <row r="800" spans="1:12" ht="13.5" hidden="1" thickBot="1">
      <c r="A800" s="21"/>
      <c r="B800" s="21">
        <v>2000</v>
      </c>
      <c r="C800" s="24" t="s">
        <v>15</v>
      </c>
      <c r="D800" s="287">
        <f>D801+D806+D822+D825+D829+D830</f>
        <v>0</v>
      </c>
      <c r="E800" s="287">
        <f aca="true" t="shared" si="49" ref="E800:K800">E801+E806+E822+E825+E829+E830</f>
        <v>0</v>
      </c>
      <c r="F800" s="287">
        <f t="shared" si="49"/>
        <v>0</v>
      </c>
      <c r="G800" s="287">
        <f t="shared" si="49"/>
        <v>0</v>
      </c>
      <c r="H800" s="287">
        <f t="shared" si="49"/>
        <v>0</v>
      </c>
      <c r="I800" s="287">
        <f t="shared" si="49"/>
        <v>0</v>
      </c>
      <c r="J800" s="287">
        <f t="shared" si="49"/>
        <v>0</v>
      </c>
      <c r="K800" s="287">
        <f t="shared" si="49"/>
        <v>0</v>
      </c>
      <c r="L800" s="472"/>
    </row>
    <row r="801" spans="1:12" ht="13.5" hidden="1" thickBot="1">
      <c r="A801" s="21"/>
      <c r="B801" s="21">
        <v>2100</v>
      </c>
      <c r="C801" s="24" t="s">
        <v>16</v>
      </c>
      <c r="D801" s="287">
        <f>D802+D805</f>
        <v>0</v>
      </c>
      <c r="E801" s="287">
        <f aca="true" t="shared" si="50" ref="E801:K801">E802+E805</f>
        <v>0</v>
      </c>
      <c r="F801" s="287">
        <f t="shared" si="50"/>
        <v>0</v>
      </c>
      <c r="G801" s="287">
        <f t="shared" si="50"/>
        <v>0</v>
      </c>
      <c r="H801" s="287">
        <f t="shared" si="50"/>
        <v>0</v>
      </c>
      <c r="I801" s="287">
        <f t="shared" si="50"/>
        <v>0</v>
      </c>
      <c r="J801" s="287">
        <f t="shared" si="50"/>
        <v>0</v>
      </c>
      <c r="K801" s="287">
        <f t="shared" si="50"/>
        <v>0</v>
      </c>
      <c r="L801" s="472"/>
    </row>
    <row r="802" spans="1:12" ht="13.5" hidden="1" thickBot="1">
      <c r="A802" s="21"/>
      <c r="B802" s="21">
        <v>2110</v>
      </c>
      <c r="C802" s="24" t="s">
        <v>17</v>
      </c>
      <c r="D802" s="287">
        <f>SUM(D803:D804)</f>
        <v>0</v>
      </c>
      <c r="E802" s="287">
        <f aca="true" t="shared" si="51" ref="E802:K802">SUM(E803:E804)</f>
        <v>0</v>
      </c>
      <c r="F802" s="287">
        <f t="shared" si="51"/>
        <v>0</v>
      </c>
      <c r="G802" s="287">
        <f t="shared" si="51"/>
        <v>0</v>
      </c>
      <c r="H802" s="287">
        <f t="shared" si="51"/>
        <v>0</v>
      </c>
      <c r="I802" s="287">
        <f t="shared" si="51"/>
        <v>0</v>
      </c>
      <c r="J802" s="287">
        <f t="shared" si="51"/>
        <v>0</v>
      </c>
      <c r="K802" s="287">
        <f t="shared" si="51"/>
        <v>0</v>
      </c>
      <c r="L802" s="472"/>
    </row>
    <row r="803" spans="1:12" ht="13.5" hidden="1" thickBot="1">
      <c r="A803" s="21"/>
      <c r="B803" s="21">
        <v>2111</v>
      </c>
      <c r="C803" s="24" t="s">
        <v>18</v>
      </c>
      <c r="D803" s="287"/>
      <c r="E803" s="287">
        <f>D125</f>
        <v>0</v>
      </c>
      <c r="F803" s="302"/>
      <c r="G803" s="302"/>
      <c r="H803" s="303">
        <f aca="true" t="shared" si="52" ref="H803:H843">G803-F803</f>
        <v>0</v>
      </c>
      <c r="I803" s="302"/>
      <c r="J803" s="302"/>
      <c r="K803" s="471">
        <f aca="true" t="shared" si="53" ref="K803:K843">D803+G803</f>
        <v>0</v>
      </c>
      <c r="L803" s="472"/>
    </row>
    <row r="804" spans="1:12" ht="13.5" hidden="1" thickBot="1">
      <c r="A804" s="21"/>
      <c r="B804" s="21">
        <v>2112</v>
      </c>
      <c r="C804" s="24" t="s">
        <v>19</v>
      </c>
      <c r="D804" s="287"/>
      <c r="E804" s="287">
        <f aca="true" t="shared" si="54" ref="E804:E810">D126</f>
        <v>0</v>
      </c>
      <c r="F804" s="302"/>
      <c r="G804" s="302"/>
      <c r="H804" s="303">
        <f t="shared" si="52"/>
        <v>0</v>
      </c>
      <c r="I804" s="302"/>
      <c r="J804" s="302"/>
      <c r="K804" s="471">
        <f t="shared" si="53"/>
        <v>0</v>
      </c>
      <c r="L804" s="472"/>
    </row>
    <row r="805" spans="1:12" ht="13.5" hidden="1" thickBot="1">
      <c r="A805" s="21"/>
      <c r="B805" s="21">
        <v>2120</v>
      </c>
      <c r="C805" s="24" t="s">
        <v>20</v>
      </c>
      <c r="D805" s="287"/>
      <c r="E805" s="287">
        <f t="shared" si="54"/>
        <v>0</v>
      </c>
      <c r="F805" s="302">
        <f>SUM(F806:F812)+F818</f>
        <v>0</v>
      </c>
      <c r="G805" s="302">
        <f>SUM(G806:G812)+G818</f>
        <v>0</v>
      </c>
      <c r="H805" s="303">
        <f t="shared" si="52"/>
        <v>0</v>
      </c>
      <c r="I805" s="302">
        <f>SUM(I806:I812)+I818</f>
        <v>0</v>
      </c>
      <c r="J805" s="302">
        <f>SUM(J806:J812)+J818</f>
        <v>0</v>
      </c>
      <c r="K805" s="471">
        <f t="shared" si="53"/>
        <v>0</v>
      </c>
      <c r="L805" s="472"/>
    </row>
    <row r="806" spans="1:12" ht="13.5" hidden="1" thickBot="1">
      <c r="A806" s="21"/>
      <c r="B806" s="21">
        <v>2200</v>
      </c>
      <c r="C806" s="24" t="s">
        <v>21</v>
      </c>
      <c r="D806" s="287">
        <f>SUM(D807:D813)+D819</f>
        <v>0</v>
      </c>
      <c r="E806" s="474">
        <f>D129</f>
        <v>0</v>
      </c>
      <c r="F806" s="302"/>
      <c r="G806" s="302"/>
      <c r="H806" s="303">
        <f t="shared" si="52"/>
        <v>0</v>
      </c>
      <c r="I806" s="302"/>
      <c r="J806" s="302"/>
      <c r="K806" s="471">
        <f t="shared" si="53"/>
        <v>0</v>
      </c>
      <c r="L806" s="472"/>
    </row>
    <row r="807" spans="1:12" ht="13.5" hidden="1" thickBot="1">
      <c r="A807" s="21"/>
      <c r="B807" s="21">
        <v>2210</v>
      </c>
      <c r="C807" s="24" t="s">
        <v>22</v>
      </c>
      <c r="D807" s="478"/>
      <c r="E807" s="287">
        <f t="shared" si="54"/>
        <v>0</v>
      </c>
      <c r="F807" s="302"/>
      <c r="G807" s="302"/>
      <c r="H807" s="303">
        <f t="shared" si="52"/>
        <v>0</v>
      </c>
      <c r="I807" s="302"/>
      <c r="J807" s="302"/>
      <c r="K807" s="471">
        <f t="shared" si="53"/>
        <v>0</v>
      </c>
      <c r="L807" s="472"/>
    </row>
    <row r="808" spans="1:12" ht="13.5" hidden="1" thickBot="1">
      <c r="A808" s="21"/>
      <c r="B808" s="21">
        <v>2220</v>
      </c>
      <c r="C808" s="24" t="s">
        <v>23</v>
      </c>
      <c r="D808" s="287"/>
      <c r="E808" s="287">
        <f t="shared" si="54"/>
        <v>0</v>
      </c>
      <c r="F808" s="302"/>
      <c r="G808" s="302"/>
      <c r="H808" s="303">
        <f t="shared" si="52"/>
        <v>0</v>
      </c>
      <c r="I808" s="302"/>
      <c r="J808" s="302"/>
      <c r="K808" s="471">
        <f t="shared" si="53"/>
        <v>0</v>
      </c>
      <c r="L808" s="472"/>
    </row>
    <row r="809" spans="1:12" ht="13.5" hidden="1" thickBot="1">
      <c r="A809" s="21"/>
      <c r="B809" s="21">
        <v>2230</v>
      </c>
      <c r="C809" s="24" t="s">
        <v>24</v>
      </c>
      <c r="D809" s="287"/>
      <c r="E809" s="287">
        <f t="shared" si="54"/>
        <v>0</v>
      </c>
      <c r="F809" s="302"/>
      <c r="G809" s="302"/>
      <c r="H809" s="303">
        <f t="shared" si="52"/>
        <v>0</v>
      </c>
      <c r="I809" s="302"/>
      <c r="J809" s="302"/>
      <c r="K809" s="471">
        <f t="shared" si="53"/>
        <v>0</v>
      </c>
      <c r="L809" s="472"/>
    </row>
    <row r="810" spans="1:12" ht="13.5" hidden="1" thickBot="1">
      <c r="A810" s="21"/>
      <c r="B810" s="21">
        <v>2240</v>
      </c>
      <c r="C810" s="24" t="s">
        <v>25</v>
      </c>
      <c r="D810" s="287"/>
      <c r="E810" s="287">
        <f t="shared" si="54"/>
        <v>0</v>
      </c>
      <c r="F810" s="302"/>
      <c r="G810" s="302"/>
      <c r="H810" s="303">
        <f t="shared" si="52"/>
        <v>0</v>
      </c>
      <c r="I810" s="302"/>
      <c r="J810" s="302"/>
      <c r="K810" s="471">
        <f t="shared" si="53"/>
        <v>0</v>
      </c>
      <c r="L810" s="472"/>
    </row>
    <row r="811" spans="1:12" ht="45.75" customHeight="1" hidden="1" thickBot="1">
      <c r="A811" s="21"/>
      <c r="B811" s="21">
        <v>2250</v>
      </c>
      <c r="C811" s="25" t="s">
        <v>26</v>
      </c>
      <c r="D811" s="287"/>
      <c r="E811" s="287"/>
      <c r="F811" s="302"/>
      <c r="G811" s="302"/>
      <c r="H811" s="303">
        <f t="shared" si="52"/>
        <v>0</v>
      </c>
      <c r="I811" s="302"/>
      <c r="J811" s="302"/>
      <c r="K811" s="471">
        <f t="shared" si="53"/>
        <v>0</v>
      </c>
      <c r="L811" s="472"/>
    </row>
    <row r="812" spans="1:12" ht="13.5" hidden="1" thickBot="1">
      <c r="A812" s="21"/>
      <c r="B812" s="21">
        <v>2260</v>
      </c>
      <c r="C812" s="25" t="s">
        <v>27</v>
      </c>
      <c r="D812" s="287"/>
      <c r="E812" s="287">
        <f>SUM(E813:E817)</f>
        <v>0</v>
      </c>
      <c r="F812" s="302">
        <f>SUM(F813:F817)</f>
        <v>0</v>
      </c>
      <c r="G812" s="302">
        <f>SUM(G813:G817)</f>
        <v>0</v>
      </c>
      <c r="H812" s="303">
        <f t="shared" si="52"/>
        <v>0</v>
      </c>
      <c r="I812" s="302">
        <f>SUM(I813:I817)</f>
        <v>0</v>
      </c>
      <c r="J812" s="302">
        <f>SUM(J813:J817)</f>
        <v>0</v>
      </c>
      <c r="K812" s="471">
        <f t="shared" si="53"/>
        <v>0</v>
      </c>
      <c r="L812" s="472"/>
    </row>
    <row r="813" spans="1:12" ht="13.5" hidden="1" thickBot="1">
      <c r="A813" s="21"/>
      <c r="B813" s="21">
        <v>2270</v>
      </c>
      <c r="C813" s="24" t="s">
        <v>28</v>
      </c>
      <c r="D813" s="287">
        <f>SUM(D814:D818)</f>
        <v>0</v>
      </c>
      <c r="E813" s="287">
        <f>D136</f>
        <v>0</v>
      </c>
      <c r="F813" s="302"/>
      <c r="G813" s="302"/>
      <c r="H813" s="303">
        <f t="shared" si="52"/>
        <v>0</v>
      </c>
      <c r="I813" s="302"/>
      <c r="J813" s="302"/>
      <c r="K813" s="471">
        <f t="shared" si="53"/>
        <v>0</v>
      </c>
      <c r="L813" s="472"/>
    </row>
    <row r="814" spans="1:12" ht="13.5" hidden="1" thickBot="1">
      <c r="A814" s="21"/>
      <c r="B814" s="21">
        <v>2271</v>
      </c>
      <c r="C814" s="24" t="s">
        <v>29</v>
      </c>
      <c r="D814" s="287"/>
      <c r="E814" s="287">
        <f aca="true" t="shared" si="55" ref="E814:E824">D136</f>
        <v>0</v>
      </c>
      <c r="F814" s="302"/>
      <c r="G814" s="302"/>
      <c r="H814" s="303">
        <f t="shared" si="52"/>
        <v>0</v>
      </c>
      <c r="I814" s="302"/>
      <c r="J814" s="302"/>
      <c r="K814" s="471">
        <f t="shared" si="53"/>
        <v>0</v>
      </c>
      <c r="L814" s="472"/>
    </row>
    <row r="815" spans="1:12" ht="13.5" hidden="1" thickBot="1">
      <c r="A815" s="21"/>
      <c r="B815" s="21">
        <v>2272</v>
      </c>
      <c r="C815" s="24" t="s">
        <v>30</v>
      </c>
      <c r="D815" s="287"/>
      <c r="E815" s="287">
        <f t="shared" si="55"/>
        <v>0</v>
      </c>
      <c r="F815" s="302"/>
      <c r="G815" s="302"/>
      <c r="H815" s="303">
        <f t="shared" si="52"/>
        <v>0</v>
      </c>
      <c r="I815" s="302"/>
      <c r="J815" s="302"/>
      <c r="K815" s="471">
        <f t="shared" si="53"/>
        <v>0</v>
      </c>
      <c r="L815" s="472"/>
    </row>
    <row r="816" spans="1:12" ht="13.5" hidden="1" thickBot="1">
      <c r="A816" s="21"/>
      <c r="B816" s="21">
        <v>2273</v>
      </c>
      <c r="C816" s="24" t="s">
        <v>31</v>
      </c>
      <c r="D816" s="287"/>
      <c r="E816" s="287">
        <f t="shared" si="55"/>
        <v>0</v>
      </c>
      <c r="F816" s="302"/>
      <c r="G816" s="302"/>
      <c r="H816" s="303">
        <f t="shared" si="52"/>
        <v>0</v>
      </c>
      <c r="I816" s="302"/>
      <c r="J816" s="302"/>
      <c r="K816" s="471">
        <f t="shared" si="53"/>
        <v>0</v>
      </c>
      <c r="L816" s="472"/>
    </row>
    <row r="817" spans="1:12" ht="13.5" hidden="1" thickBot="1">
      <c r="A817" s="21"/>
      <c r="B817" s="21">
        <v>2274</v>
      </c>
      <c r="C817" s="24" t="s">
        <v>32</v>
      </c>
      <c r="D817" s="287"/>
      <c r="E817" s="287">
        <f t="shared" si="55"/>
        <v>0</v>
      </c>
      <c r="F817" s="302"/>
      <c r="G817" s="302"/>
      <c r="H817" s="303">
        <f t="shared" si="52"/>
        <v>0</v>
      </c>
      <c r="I817" s="302"/>
      <c r="J817" s="302"/>
      <c r="K817" s="471">
        <f t="shared" si="53"/>
        <v>0</v>
      </c>
      <c r="L817" s="472"/>
    </row>
    <row r="818" spans="1:12" ht="13.5" hidden="1" thickBot="1">
      <c r="A818" s="21"/>
      <c r="B818" s="21">
        <v>2275</v>
      </c>
      <c r="C818" s="24" t="s">
        <v>33</v>
      </c>
      <c r="D818" s="287"/>
      <c r="E818" s="287">
        <f t="shared" si="55"/>
        <v>0</v>
      </c>
      <c r="F818" s="302">
        <f>SUM(F819:F820)</f>
        <v>0</v>
      </c>
      <c r="G818" s="302">
        <f>SUM(G819:G820)</f>
        <v>0</v>
      </c>
      <c r="H818" s="303">
        <f t="shared" si="52"/>
        <v>0</v>
      </c>
      <c r="I818" s="302">
        <f>SUM(I819:I820)</f>
        <v>0</v>
      </c>
      <c r="J818" s="302">
        <f>SUM(J819:J820)</f>
        <v>0</v>
      </c>
      <c r="K818" s="471">
        <f t="shared" si="53"/>
        <v>0</v>
      </c>
      <c r="L818" s="472"/>
    </row>
    <row r="819" spans="1:12" ht="23.25" hidden="1" thickBot="1">
      <c r="A819" s="21"/>
      <c r="B819" s="21">
        <v>2280</v>
      </c>
      <c r="C819" s="24" t="s">
        <v>34</v>
      </c>
      <c r="D819" s="287">
        <f>SUM(D820:D821)</f>
        <v>0</v>
      </c>
      <c r="E819" s="287">
        <f aca="true" t="shared" si="56" ref="E819:K819">SUM(E820:E821)</f>
        <v>0</v>
      </c>
      <c r="F819" s="287">
        <f t="shared" si="56"/>
        <v>0</v>
      </c>
      <c r="G819" s="287">
        <f t="shared" si="56"/>
        <v>0</v>
      </c>
      <c r="H819" s="287">
        <f t="shared" si="56"/>
        <v>0</v>
      </c>
      <c r="I819" s="287">
        <f t="shared" si="56"/>
        <v>0</v>
      </c>
      <c r="J819" s="287">
        <f t="shared" si="56"/>
        <v>0</v>
      </c>
      <c r="K819" s="287">
        <f t="shared" si="56"/>
        <v>0</v>
      </c>
      <c r="L819" s="472"/>
    </row>
    <row r="820" spans="1:12" ht="23.25" hidden="1" thickBot="1">
      <c r="A820" s="21"/>
      <c r="B820" s="21">
        <v>2281</v>
      </c>
      <c r="C820" s="24" t="s">
        <v>35</v>
      </c>
      <c r="D820" s="287"/>
      <c r="E820" s="287">
        <f t="shared" si="55"/>
        <v>0</v>
      </c>
      <c r="F820" s="302"/>
      <c r="G820" s="302"/>
      <c r="H820" s="303">
        <f t="shared" si="52"/>
        <v>0</v>
      </c>
      <c r="I820" s="302"/>
      <c r="J820" s="302"/>
      <c r="K820" s="471">
        <f t="shared" si="53"/>
        <v>0</v>
      </c>
      <c r="L820" s="472"/>
    </row>
    <row r="821" spans="1:12" ht="34.5" hidden="1" thickBot="1">
      <c r="A821" s="21"/>
      <c r="B821" s="21">
        <v>2282</v>
      </c>
      <c r="C821" s="24" t="s">
        <v>36</v>
      </c>
      <c r="D821" s="287"/>
      <c r="E821" s="287">
        <f t="shared" si="55"/>
        <v>0</v>
      </c>
      <c r="F821" s="287">
        <f>SUM(F822:F823)</f>
        <v>0</v>
      </c>
      <c r="G821" s="287">
        <f>SUM(G822:G823)</f>
        <v>0</v>
      </c>
      <c r="H821" s="303">
        <f t="shared" si="52"/>
        <v>0</v>
      </c>
      <c r="I821" s="302">
        <f>SUM(I822:I824)</f>
        <v>0</v>
      </c>
      <c r="J821" s="302">
        <f>SUM(J822:J824)</f>
        <v>0</v>
      </c>
      <c r="K821" s="471">
        <f t="shared" si="53"/>
        <v>0</v>
      </c>
      <c r="L821" s="472"/>
    </row>
    <row r="822" spans="1:12" ht="13.5" hidden="1" thickBot="1">
      <c r="A822" s="21"/>
      <c r="B822" s="21">
        <v>2600</v>
      </c>
      <c r="C822" s="25" t="s">
        <v>37</v>
      </c>
      <c r="D822" s="287">
        <f>SUM(D823:D824)</f>
        <v>0</v>
      </c>
      <c r="E822" s="287">
        <f aca="true" t="shared" si="57" ref="E822:K822">SUM(E823:E824)</f>
        <v>0</v>
      </c>
      <c r="F822" s="287">
        <f t="shared" si="57"/>
        <v>0</v>
      </c>
      <c r="G822" s="287">
        <f t="shared" si="57"/>
        <v>0</v>
      </c>
      <c r="H822" s="287">
        <f t="shared" si="57"/>
        <v>0</v>
      </c>
      <c r="I822" s="287">
        <f t="shared" si="57"/>
        <v>0</v>
      </c>
      <c r="J822" s="287">
        <f t="shared" si="57"/>
        <v>0</v>
      </c>
      <c r="K822" s="287">
        <f t="shared" si="57"/>
        <v>0</v>
      </c>
      <c r="L822" s="472"/>
    </row>
    <row r="823" spans="1:12" ht="23.25" hidden="1" thickBot="1">
      <c r="A823" s="21"/>
      <c r="B823" s="21">
        <v>2610</v>
      </c>
      <c r="C823" s="25" t="s">
        <v>38</v>
      </c>
      <c r="D823" s="287"/>
      <c r="E823" s="287">
        <f t="shared" si="55"/>
        <v>0</v>
      </c>
      <c r="F823" s="302"/>
      <c r="G823" s="302"/>
      <c r="H823" s="303">
        <f t="shared" si="52"/>
        <v>0</v>
      </c>
      <c r="I823" s="302"/>
      <c r="J823" s="302"/>
      <c r="K823" s="471">
        <f t="shared" si="53"/>
        <v>0</v>
      </c>
      <c r="L823" s="472"/>
    </row>
    <row r="824" spans="1:12" ht="23.25" hidden="1" thickBot="1">
      <c r="A824" s="21"/>
      <c r="B824" s="21">
        <v>2620</v>
      </c>
      <c r="C824" s="25" t="s">
        <v>39</v>
      </c>
      <c r="D824" s="287"/>
      <c r="E824" s="287">
        <f t="shared" si="55"/>
        <v>0</v>
      </c>
      <c r="F824" s="302">
        <f>SUM(F825:F827)</f>
        <v>0</v>
      </c>
      <c r="G824" s="302">
        <f>SUM(G825:G827)</f>
        <v>0</v>
      </c>
      <c r="H824" s="303">
        <f t="shared" si="52"/>
        <v>0</v>
      </c>
      <c r="I824" s="302">
        <f>SUM(I825:I827)</f>
        <v>0</v>
      </c>
      <c r="J824" s="302">
        <f>SUM(J825:J827)</f>
        <v>0</v>
      </c>
      <c r="K824" s="471">
        <f t="shared" si="53"/>
        <v>0</v>
      </c>
      <c r="L824" s="472"/>
    </row>
    <row r="825" spans="1:12" ht="13.5" hidden="1" thickBot="1">
      <c r="A825" s="21"/>
      <c r="B825" s="21">
        <v>2700</v>
      </c>
      <c r="C825" s="25" t="s">
        <v>40</v>
      </c>
      <c r="D825" s="287">
        <f>SUM(D826:D828)</f>
        <v>0</v>
      </c>
      <c r="E825" s="287">
        <f aca="true" t="shared" si="58" ref="E825:K825">SUM(E826:E828)</f>
        <v>0</v>
      </c>
      <c r="F825" s="287">
        <f t="shared" si="58"/>
        <v>0</v>
      </c>
      <c r="G825" s="287">
        <f t="shared" si="58"/>
        <v>0</v>
      </c>
      <c r="H825" s="287">
        <f t="shared" si="58"/>
        <v>0</v>
      </c>
      <c r="I825" s="287">
        <f t="shared" si="58"/>
        <v>0</v>
      </c>
      <c r="J825" s="287">
        <f t="shared" si="58"/>
        <v>0</v>
      </c>
      <c r="K825" s="287">
        <f t="shared" si="58"/>
        <v>0</v>
      </c>
      <c r="L825" s="472"/>
    </row>
    <row r="826" spans="1:12" ht="13.5" hidden="1" thickBot="1">
      <c r="A826" s="21"/>
      <c r="B826" s="21">
        <v>2710</v>
      </c>
      <c r="C826" s="25" t="s">
        <v>41</v>
      </c>
      <c r="D826" s="287"/>
      <c r="E826" s="287">
        <f>D149</f>
        <v>0</v>
      </c>
      <c r="F826" s="302"/>
      <c r="G826" s="302"/>
      <c r="H826" s="303">
        <f t="shared" si="52"/>
        <v>0</v>
      </c>
      <c r="I826" s="302"/>
      <c r="J826" s="302"/>
      <c r="K826" s="471">
        <f t="shared" si="53"/>
        <v>0</v>
      </c>
      <c r="L826" s="472"/>
    </row>
    <row r="827" spans="1:12" ht="13.5" hidden="1" thickBot="1">
      <c r="A827" s="21"/>
      <c r="B827" s="21">
        <v>2720</v>
      </c>
      <c r="C827" s="25" t="s">
        <v>42</v>
      </c>
      <c r="D827" s="287"/>
      <c r="E827" s="287">
        <f>D149</f>
        <v>0</v>
      </c>
      <c r="F827" s="302"/>
      <c r="G827" s="302"/>
      <c r="H827" s="303">
        <f t="shared" si="52"/>
        <v>0</v>
      </c>
      <c r="I827" s="302"/>
      <c r="J827" s="302"/>
      <c r="K827" s="471">
        <f t="shared" si="53"/>
        <v>0</v>
      </c>
      <c r="L827" s="472"/>
    </row>
    <row r="828" spans="1:12" ht="13.5" hidden="1" thickBot="1">
      <c r="A828" s="21"/>
      <c r="B828" s="21">
        <v>2730</v>
      </c>
      <c r="C828" s="25" t="s">
        <v>43</v>
      </c>
      <c r="D828" s="287"/>
      <c r="E828" s="287">
        <f>D150</f>
        <v>0</v>
      </c>
      <c r="F828" s="302"/>
      <c r="G828" s="302"/>
      <c r="H828" s="303">
        <f t="shared" si="52"/>
        <v>0</v>
      </c>
      <c r="I828" s="302"/>
      <c r="J828" s="302"/>
      <c r="K828" s="471">
        <f t="shared" si="53"/>
        <v>0</v>
      </c>
      <c r="L828" s="472"/>
    </row>
    <row r="829" spans="1:12" ht="13.5" hidden="1" thickBot="1">
      <c r="A829" s="21"/>
      <c r="B829" s="21">
        <v>2800</v>
      </c>
      <c r="C829" s="25" t="s">
        <v>44</v>
      </c>
      <c r="D829" s="287"/>
      <c r="E829" s="287">
        <f>D152</f>
        <v>0</v>
      </c>
      <c r="F829" s="302"/>
      <c r="G829" s="302"/>
      <c r="H829" s="303">
        <f t="shared" si="52"/>
        <v>0</v>
      </c>
      <c r="I829" s="302"/>
      <c r="J829" s="302"/>
      <c r="K829" s="471">
        <f t="shared" si="53"/>
        <v>0</v>
      </c>
      <c r="L829" s="472"/>
    </row>
    <row r="830" spans="1:12" ht="13.5" hidden="1" thickBot="1">
      <c r="A830" s="21"/>
      <c r="B830" s="21">
        <v>2900</v>
      </c>
      <c r="C830" s="25" t="s">
        <v>45</v>
      </c>
      <c r="D830" s="287"/>
      <c r="E830" s="287">
        <f>D153</f>
        <v>0</v>
      </c>
      <c r="F830" s="302">
        <f>F831+F843</f>
        <v>0</v>
      </c>
      <c r="G830" s="302">
        <f>G831+G843</f>
        <v>0</v>
      </c>
      <c r="H830" s="303">
        <f t="shared" si="52"/>
        <v>0</v>
      </c>
      <c r="I830" s="302">
        <f>I831+I843</f>
        <v>0</v>
      </c>
      <c r="J830" s="302">
        <f>J831+J843</f>
        <v>0</v>
      </c>
      <c r="K830" s="471">
        <f t="shared" si="53"/>
        <v>0</v>
      </c>
      <c r="L830" s="472"/>
    </row>
    <row r="831" spans="1:12" ht="13.5" hidden="1" thickBot="1">
      <c r="A831" s="21"/>
      <c r="B831" s="21">
        <v>3000</v>
      </c>
      <c r="C831" s="24" t="s">
        <v>46</v>
      </c>
      <c r="D831" s="287">
        <f>D832+D844</f>
        <v>0</v>
      </c>
      <c r="E831" s="287">
        <f>E832+E833+E836+E839</f>
        <v>0</v>
      </c>
      <c r="F831" s="302">
        <f>F832+F833+F836+F839</f>
        <v>0</v>
      </c>
      <c r="G831" s="302">
        <f>G832+G833+G836+G839</f>
        <v>0</v>
      </c>
      <c r="H831" s="303">
        <f t="shared" si="52"/>
        <v>0</v>
      </c>
      <c r="I831" s="302">
        <f>I832+I833+I836+I839</f>
        <v>0</v>
      </c>
      <c r="J831" s="302">
        <f>J832+J833+J836+J839</f>
        <v>0</v>
      </c>
      <c r="K831" s="471">
        <f t="shared" si="53"/>
        <v>0</v>
      </c>
      <c r="L831" s="472"/>
    </row>
    <row r="832" spans="1:12" ht="13.5" hidden="1" thickBot="1">
      <c r="A832" s="21"/>
      <c r="B832" s="21">
        <v>3100</v>
      </c>
      <c r="C832" s="24" t="s">
        <v>47</v>
      </c>
      <c r="D832" s="287">
        <f>D833+D834+D837+D840</f>
        <v>0</v>
      </c>
      <c r="E832" s="287">
        <f>D155</f>
        <v>0</v>
      </c>
      <c r="F832" s="302"/>
      <c r="G832" s="302"/>
      <c r="H832" s="303">
        <f t="shared" si="52"/>
        <v>0</v>
      </c>
      <c r="I832" s="302"/>
      <c r="J832" s="302"/>
      <c r="K832" s="471">
        <f t="shared" si="53"/>
        <v>0</v>
      </c>
      <c r="L832" s="472"/>
    </row>
    <row r="833" spans="1:12" ht="23.25" hidden="1" thickBot="1">
      <c r="A833" s="21"/>
      <c r="B833" s="21">
        <v>3110</v>
      </c>
      <c r="C833" s="24" t="s">
        <v>48</v>
      </c>
      <c r="D833" s="287"/>
      <c r="E833" s="287">
        <f>D156</f>
        <v>0</v>
      </c>
      <c r="F833" s="302">
        <f>SUM(F834:F835)</f>
        <v>0</v>
      </c>
      <c r="G833" s="302">
        <f>SUM(G834:G835)</f>
        <v>0</v>
      </c>
      <c r="H833" s="303">
        <f t="shared" si="52"/>
        <v>0</v>
      </c>
      <c r="I833" s="302">
        <f>SUM(I834:I835)</f>
        <v>0</v>
      </c>
      <c r="J833" s="302">
        <f>SUM(J834:J835)</f>
        <v>0</v>
      </c>
      <c r="K833" s="471">
        <f t="shared" si="53"/>
        <v>0</v>
      </c>
      <c r="L833" s="472"/>
    </row>
    <row r="834" spans="1:12" ht="13.5" hidden="1" thickBot="1">
      <c r="A834" s="21"/>
      <c r="B834" s="21">
        <v>3120</v>
      </c>
      <c r="C834" s="24" t="s">
        <v>49</v>
      </c>
      <c r="D834" s="287">
        <f>SUM(D835:D836)</f>
        <v>0</v>
      </c>
      <c r="E834" s="287">
        <f aca="true" t="shared" si="59" ref="E834:K834">SUM(E835:E836)</f>
        <v>0</v>
      </c>
      <c r="F834" s="287">
        <f t="shared" si="59"/>
        <v>0</v>
      </c>
      <c r="G834" s="287">
        <f t="shared" si="59"/>
        <v>0</v>
      </c>
      <c r="H834" s="287">
        <f t="shared" si="59"/>
        <v>0</v>
      </c>
      <c r="I834" s="287">
        <f t="shared" si="59"/>
        <v>0</v>
      </c>
      <c r="J834" s="287">
        <f t="shared" si="59"/>
        <v>0</v>
      </c>
      <c r="K834" s="287">
        <f t="shared" si="59"/>
        <v>0</v>
      </c>
      <c r="L834" s="472"/>
    </row>
    <row r="835" spans="1:12" ht="13.5" hidden="1" thickBot="1">
      <c r="A835" s="21"/>
      <c r="B835" s="21">
        <v>3121</v>
      </c>
      <c r="C835" s="24" t="s">
        <v>50</v>
      </c>
      <c r="D835" s="287"/>
      <c r="E835" s="287">
        <f>D158</f>
        <v>0</v>
      </c>
      <c r="F835" s="302"/>
      <c r="G835" s="302"/>
      <c r="H835" s="303">
        <f t="shared" si="52"/>
        <v>0</v>
      </c>
      <c r="I835" s="302"/>
      <c r="J835" s="302"/>
      <c r="K835" s="471">
        <f t="shared" si="53"/>
        <v>0</v>
      </c>
      <c r="L835" s="472"/>
    </row>
    <row r="836" spans="1:12" ht="23.25" hidden="1" thickBot="1">
      <c r="A836" s="21"/>
      <c r="B836" s="21">
        <v>3122</v>
      </c>
      <c r="C836" s="24" t="s">
        <v>51</v>
      </c>
      <c r="D836" s="287"/>
      <c r="E836" s="287">
        <f>D159</f>
        <v>0</v>
      </c>
      <c r="F836" s="302">
        <f>SUM(F837:F838)</f>
        <v>0</v>
      </c>
      <c r="G836" s="302">
        <f>SUM(G837:G838)</f>
        <v>0</v>
      </c>
      <c r="H836" s="303">
        <f t="shared" si="52"/>
        <v>0</v>
      </c>
      <c r="I836" s="302">
        <f>SUM(I837:I838)</f>
        <v>0</v>
      </c>
      <c r="J836" s="302">
        <f>SUM(J837:J838)</f>
        <v>0</v>
      </c>
      <c r="K836" s="471">
        <f t="shared" si="53"/>
        <v>0</v>
      </c>
      <c r="L836" s="472"/>
    </row>
    <row r="837" spans="1:12" ht="13.5" hidden="1" thickBot="1">
      <c r="A837" s="21"/>
      <c r="B837" s="21">
        <v>3130</v>
      </c>
      <c r="C837" s="24" t="s">
        <v>52</v>
      </c>
      <c r="D837" s="287">
        <f>SUM(D838:D839)</f>
        <v>0</v>
      </c>
      <c r="E837" s="287">
        <f aca="true" t="shared" si="60" ref="E837:K837">SUM(E838:E839)</f>
        <v>0</v>
      </c>
      <c r="F837" s="287">
        <f t="shared" si="60"/>
        <v>0</v>
      </c>
      <c r="G837" s="287">
        <f t="shared" si="60"/>
        <v>0</v>
      </c>
      <c r="H837" s="287">
        <f t="shared" si="60"/>
        <v>0</v>
      </c>
      <c r="I837" s="287">
        <f t="shared" si="60"/>
        <v>0</v>
      </c>
      <c r="J837" s="287">
        <f t="shared" si="60"/>
        <v>0</v>
      </c>
      <c r="K837" s="287">
        <f t="shared" si="60"/>
        <v>0</v>
      </c>
      <c r="L837" s="472"/>
    </row>
    <row r="838" spans="1:12" ht="23.25" hidden="1" thickBot="1">
      <c r="A838" s="21"/>
      <c r="B838" s="21">
        <v>3131</v>
      </c>
      <c r="C838" s="24" t="s">
        <v>53</v>
      </c>
      <c r="D838" s="287"/>
      <c r="E838" s="287">
        <f aca="true" t="shared" si="61" ref="E838:E843">D161</f>
        <v>0</v>
      </c>
      <c r="F838" s="302"/>
      <c r="G838" s="302"/>
      <c r="H838" s="303">
        <f t="shared" si="52"/>
        <v>0</v>
      </c>
      <c r="I838" s="302"/>
      <c r="J838" s="302"/>
      <c r="K838" s="471">
        <f t="shared" si="53"/>
        <v>0</v>
      </c>
      <c r="L838" s="472"/>
    </row>
    <row r="839" spans="1:12" ht="13.5" hidden="1" thickBot="1">
      <c r="A839" s="21"/>
      <c r="B839" s="21">
        <v>3132</v>
      </c>
      <c r="C839" s="24" t="s">
        <v>54</v>
      </c>
      <c r="D839" s="287"/>
      <c r="E839" s="287">
        <f t="shared" si="61"/>
        <v>0</v>
      </c>
      <c r="F839" s="302">
        <f>SUM(F840:F842)</f>
        <v>0</v>
      </c>
      <c r="G839" s="302">
        <f>SUM(G840:G842)</f>
        <v>0</v>
      </c>
      <c r="H839" s="303">
        <f t="shared" si="52"/>
        <v>0</v>
      </c>
      <c r="I839" s="302">
        <f>SUM(I840:I842)</f>
        <v>0</v>
      </c>
      <c r="J839" s="302">
        <f>SUM(J840:J842)</f>
        <v>0</v>
      </c>
      <c r="K839" s="471">
        <f t="shared" si="53"/>
        <v>0</v>
      </c>
      <c r="L839" s="472"/>
    </row>
    <row r="840" spans="1:12" ht="13.5" hidden="1" thickBot="1">
      <c r="A840" s="21"/>
      <c r="B840" s="21">
        <v>3140</v>
      </c>
      <c r="C840" s="24" t="s">
        <v>55</v>
      </c>
      <c r="D840" s="287">
        <f>SUM(D841:D843)</f>
        <v>0</v>
      </c>
      <c r="E840" s="287">
        <f aca="true" t="shared" si="62" ref="E840:K840">SUM(E841:E843)</f>
        <v>0</v>
      </c>
      <c r="F840" s="287">
        <f t="shared" si="62"/>
        <v>0</v>
      </c>
      <c r="G840" s="287">
        <f t="shared" si="62"/>
        <v>0</v>
      </c>
      <c r="H840" s="287">
        <f t="shared" si="62"/>
        <v>0</v>
      </c>
      <c r="I840" s="287">
        <f t="shared" si="62"/>
        <v>0</v>
      </c>
      <c r="J840" s="287">
        <f t="shared" si="62"/>
        <v>0</v>
      </c>
      <c r="K840" s="287">
        <f t="shared" si="62"/>
        <v>0</v>
      </c>
      <c r="L840" s="472"/>
    </row>
    <row r="841" spans="1:12" ht="13.5" hidden="1" thickBot="1">
      <c r="A841" s="21"/>
      <c r="B841" s="21">
        <v>3141</v>
      </c>
      <c r="C841" s="24" t="s">
        <v>56</v>
      </c>
      <c r="D841" s="287"/>
      <c r="E841" s="287">
        <f t="shared" si="61"/>
        <v>0</v>
      </c>
      <c r="F841" s="302"/>
      <c r="G841" s="302"/>
      <c r="H841" s="303">
        <f t="shared" si="52"/>
        <v>0</v>
      </c>
      <c r="I841" s="302"/>
      <c r="J841" s="302"/>
      <c r="K841" s="471">
        <f t="shared" si="53"/>
        <v>0</v>
      </c>
      <c r="L841" s="472"/>
    </row>
    <row r="842" spans="1:12" ht="13.5" hidden="1" thickBot="1">
      <c r="A842" s="21"/>
      <c r="B842" s="21">
        <v>3142</v>
      </c>
      <c r="C842" s="24" t="s">
        <v>57</v>
      </c>
      <c r="D842" s="287"/>
      <c r="E842" s="287">
        <f t="shared" si="61"/>
        <v>0</v>
      </c>
      <c r="F842" s="302"/>
      <c r="G842" s="302"/>
      <c r="H842" s="303">
        <f t="shared" si="52"/>
        <v>0</v>
      </c>
      <c r="I842" s="302"/>
      <c r="J842" s="302"/>
      <c r="K842" s="471">
        <f t="shared" si="53"/>
        <v>0</v>
      </c>
      <c r="L842" s="472"/>
    </row>
    <row r="843" spans="1:12" ht="23.25" hidden="1" thickBot="1">
      <c r="A843" s="21"/>
      <c r="B843" s="21">
        <v>3143</v>
      </c>
      <c r="C843" s="24" t="s">
        <v>58</v>
      </c>
      <c r="D843" s="287"/>
      <c r="E843" s="287">
        <f t="shared" si="61"/>
        <v>0</v>
      </c>
      <c r="F843" s="302">
        <f>SUM(F844:F846)</f>
        <v>0</v>
      </c>
      <c r="G843" s="302">
        <f>SUM(G844:G846)</f>
        <v>0</v>
      </c>
      <c r="H843" s="303">
        <f t="shared" si="52"/>
        <v>0</v>
      </c>
      <c r="I843" s="302">
        <f>SUM(I844:I846)</f>
        <v>0</v>
      </c>
      <c r="J843" s="302">
        <f>SUM(J844:J846)</f>
        <v>0</v>
      </c>
      <c r="K843" s="471">
        <f t="shared" si="53"/>
        <v>0</v>
      </c>
      <c r="L843" s="472"/>
    </row>
    <row r="844" spans="1:12" ht="13.5" hidden="1" thickBot="1">
      <c r="A844" s="21"/>
      <c r="B844" s="21">
        <v>3200</v>
      </c>
      <c r="C844" s="24" t="s">
        <v>59</v>
      </c>
      <c r="D844" s="287">
        <f>SUM(D845:D847)</f>
        <v>0</v>
      </c>
      <c r="E844" s="287">
        <f aca="true" t="shared" si="63" ref="E844:K844">SUM(E845:E847)</f>
        <v>0</v>
      </c>
      <c r="F844" s="287">
        <f t="shared" si="63"/>
        <v>0</v>
      </c>
      <c r="G844" s="287">
        <f t="shared" si="63"/>
        <v>0</v>
      </c>
      <c r="H844" s="287">
        <f t="shared" si="63"/>
        <v>0</v>
      </c>
      <c r="I844" s="287">
        <f t="shared" si="63"/>
        <v>0</v>
      </c>
      <c r="J844" s="287">
        <f t="shared" si="63"/>
        <v>0</v>
      </c>
      <c r="K844" s="287">
        <f t="shared" si="63"/>
        <v>0</v>
      </c>
      <c r="L844" s="472"/>
    </row>
    <row r="845" spans="1:12" ht="23.25" hidden="1" thickBot="1">
      <c r="A845" s="21"/>
      <c r="B845" s="21">
        <v>3210</v>
      </c>
      <c r="C845" s="24" t="s">
        <v>60</v>
      </c>
      <c r="D845" s="287"/>
      <c r="E845" s="287">
        <f>D168</f>
        <v>0</v>
      </c>
      <c r="F845" s="302"/>
      <c r="G845" s="302"/>
      <c r="H845" s="303"/>
      <c r="I845" s="302"/>
      <c r="J845" s="302"/>
      <c r="K845" s="471"/>
      <c r="L845" s="472"/>
    </row>
    <row r="846" spans="1:12" ht="23.25" hidden="1" thickBot="1">
      <c r="A846" s="21"/>
      <c r="B846" s="21">
        <v>3220</v>
      </c>
      <c r="C846" s="24" t="s">
        <v>61</v>
      </c>
      <c r="D846" s="474"/>
      <c r="E846" s="474">
        <f>D169</f>
        <v>0</v>
      </c>
      <c r="F846" s="475"/>
      <c r="G846" s="475"/>
      <c r="H846" s="476">
        <f>G846-F846</f>
        <v>0</v>
      </c>
      <c r="I846" s="475"/>
      <c r="J846" s="475"/>
      <c r="K846" s="477">
        <f>D846+G846</f>
        <v>0</v>
      </c>
      <c r="L846" s="472"/>
    </row>
    <row r="847" spans="1:12" ht="13.5" hidden="1" thickBot="1">
      <c r="A847" s="21"/>
      <c r="B847" s="21">
        <v>3240</v>
      </c>
      <c r="C847" s="24" t="s">
        <v>62</v>
      </c>
      <c r="D847" s="479"/>
      <c r="E847" s="479">
        <f>D170</f>
        <v>0</v>
      </c>
      <c r="F847" s="480"/>
      <c r="G847" s="480"/>
      <c r="H847" s="481"/>
      <c r="I847" s="480"/>
      <c r="J847" s="480"/>
      <c r="K847" s="482"/>
      <c r="L847" s="472"/>
    </row>
    <row r="848" spans="1:12" ht="13.5" thickBot="1">
      <c r="A848" s="21"/>
      <c r="B848" s="399"/>
      <c r="C848" s="408"/>
      <c r="D848" s="474"/>
      <c r="E848" s="474"/>
      <c r="F848" s="475"/>
      <c r="G848" s="475"/>
      <c r="H848" s="476"/>
      <c r="I848" s="475"/>
      <c r="J848" s="475"/>
      <c r="K848" s="477"/>
      <c r="L848" s="472"/>
    </row>
    <row r="849" spans="1:12" ht="13.5" thickBot="1">
      <c r="A849" s="405"/>
      <c r="B849" s="406"/>
      <c r="C849" s="407" t="str">
        <f>B773</f>
        <v>Підпрограма  2</v>
      </c>
      <c r="D849" s="483">
        <f aca="true" t="shared" si="64" ref="D849:K849">D850+D881</f>
        <v>0</v>
      </c>
      <c r="E849" s="483">
        <f t="shared" si="64"/>
        <v>0</v>
      </c>
      <c r="F849" s="483">
        <f t="shared" si="64"/>
        <v>0</v>
      </c>
      <c r="G849" s="483">
        <f t="shared" si="64"/>
        <v>0</v>
      </c>
      <c r="H849" s="483">
        <f t="shared" si="64"/>
        <v>0</v>
      </c>
      <c r="I849" s="483">
        <f t="shared" si="64"/>
        <v>0</v>
      </c>
      <c r="J849" s="483">
        <f t="shared" si="64"/>
        <v>0</v>
      </c>
      <c r="K849" s="484">
        <f t="shared" si="64"/>
        <v>0</v>
      </c>
      <c r="L849" s="472"/>
    </row>
    <row r="850" spans="1:12" ht="13.5" hidden="1" thickBot="1">
      <c r="A850" s="21"/>
      <c r="B850" s="21">
        <v>2000</v>
      </c>
      <c r="C850" s="24" t="s">
        <v>15</v>
      </c>
      <c r="D850" s="287">
        <f aca="true" t="shared" si="65" ref="D850:K850">D851+D856+D872+D875+D879+D880</f>
        <v>0</v>
      </c>
      <c r="E850" s="287">
        <f t="shared" si="65"/>
        <v>0</v>
      </c>
      <c r="F850" s="287">
        <f t="shared" si="65"/>
        <v>0</v>
      </c>
      <c r="G850" s="287">
        <f t="shared" si="65"/>
        <v>0</v>
      </c>
      <c r="H850" s="287">
        <f t="shared" si="65"/>
        <v>0</v>
      </c>
      <c r="I850" s="287">
        <f t="shared" si="65"/>
        <v>0</v>
      </c>
      <c r="J850" s="287">
        <f t="shared" si="65"/>
        <v>0</v>
      </c>
      <c r="K850" s="287">
        <f t="shared" si="65"/>
        <v>0</v>
      </c>
      <c r="L850" s="472"/>
    </row>
    <row r="851" spans="1:12" ht="13.5" hidden="1" thickBot="1">
      <c r="A851" s="21"/>
      <c r="B851" s="21">
        <v>2100</v>
      </c>
      <c r="C851" s="24" t="s">
        <v>16</v>
      </c>
      <c r="D851" s="287">
        <f aca="true" t="shared" si="66" ref="D851:K851">D852+D855</f>
        <v>0</v>
      </c>
      <c r="E851" s="287">
        <f t="shared" si="66"/>
        <v>0</v>
      </c>
      <c r="F851" s="287">
        <f t="shared" si="66"/>
        <v>0</v>
      </c>
      <c r="G851" s="287">
        <f t="shared" si="66"/>
        <v>0</v>
      </c>
      <c r="H851" s="287">
        <f t="shared" si="66"/>
        <v>0</v>
      </c>
      <c r="I851" s="287">
        <f t="shared" si="66"/>
        <v>0</v>
      </c>
      <c r="J851" s="287">
        <f t="shared" si="66"/>
        <v>0</v>
      </c>
      <c r="K851" s="287">
        <f t="shared" si="66"/>
        <v>0</v>
      </c>
      <c r="L851" s="472"/>
    </row>
    <row r="852" spans="1:12" ht="13.5" hidden="1" thickBot="1">
      <c r="A852" s="21"/>
      <c r="B852" s="21">
        <v>2110</v>
      </c>
      <c r="C852" s="24" t="s">
        <v>17</v>
      </c>
      <c r="D852" s="287">
        <f aca="true" t="shared" si="67" ref="D852:K852">SUM(D853:D854)</f>
        <v>0</v>
      </c>
      <c r="E852" s="287">
        <f t="shared" si="67"/>
        <v>0</v>
      </c>
      <c r="F852" s="287">
        <f t="shared" si="67"/>
        <v>0</v>
      </c>
      <c r="G852" s="287">
        <f t="shared" si="67"/>
        <v>0</v>
      </c>
      <c r="H852" s="287">
        <f t="shared" si="67"/>
        <v>0</v>
      </c>
      <c r="I852" s="287">
        <f t="shared" si="67"/>
        <v>0</v>
      </c>
      <c r="J852" s="287">
        <f t="shared" si="67"/>
        <v>0</v>
      </c>
      <c r="K852" s="287">
        <f t="shared" si="67"/>
        <v>0</v>
      </c>
      <c r="L852" s="472"/>
    </row>
    <row r="853" spans="1:12" ht="13.5" hidden="1" thickBot="1">
      <c r="A853" s="21"/>
      <c r="B853" s="21">
        <v>2111</v>
      </c>
      <c r="C853" s="24" t="s">
        <v>18</v>
      </c>
      <c r="D853" s="287"/>
      <c r="E853" s="287">
        <f>D175</f>
        <v>0</v>
      </c>
      <c r="F853" s="302"/>
      <c r="G853" s="302"/>
      <c r="H853" s="303">
        <f aca="true" t="shared" si="68" ref="H853:H868">G853-F853</f>
        <v>0</v>
      </c>
      <c r="I853" s="302"/>
      <c r="J853" s="302"/>
      <c r="K853" s="471">
        <f aca="true" t="shared" si="69" ref="K853:K868">D853+G853</f>
        <v>0</v>
      </c>
      <c r="L853" s="472"/>
    </row>
    <row r="854" spans="1:12" ht="13.5" hidden="1" thickBot="1">
      <c r="A854" s="21"/>
      <c r="B854" s="21">
        <v>2112</v>
      </c>
      <c r="C854" s="24" t="s">
        <v>19</v>
      </c>
      <c r="D854" s="287"/>
      <c r="E854" s="287">
        <f aca="true" t="shared" si="70" ref="E854:E860">D176</f>
        <v>0</v>
      </c>
      <c r="F854" s="302"/>
      <c r="G854" s="302"/>
      <c r="H854" s="303">
        <f t="shared" si="68"/>
        <v>0</v>
      </c>
      <c r="I854" s="302"/>
      <c r="J854" s="302"/>
      <c r="K854" s="471">
        <f t="shared" si="69"/>
        <v>0</v>
      </c>
      <c r="L854" s="472"/>
    </row>
    <row r="855" spans="1:12" ht="13.5" hidden="1" thickBot="1">
      <c r="A855" s="21"/>
      <c r="B855" s="21">
        <v>2120</v>
      </c>
      <c r="C855" s="24" t="s">
        <v>20</v>
      </c>
      <c r="D855" s="287"/>
      <c r="E855" s="287">
        <f t="shared" si="70"/>
        <v>0</v>
      </c>
      <c r="F855" s="302">
        <f>SUM(F856:F862)+F868</f>
        <v>0</v>
      </c>
      <c r="G855" s="302">
        <f>SUM(G856:G862)+G868</f>
        <v>0</v>
      </c>
      <c r="H855" s="303">
        <f t="shared" si="68"/>
        <v>0</v>
      </c>
      <c r="I855" s="302">
        <f>SUM(I856:I862)+I868</f>
        <v>0</v>
      </c>
      <c r="J855" s="302">
        <f>SUM(J856:J862)+J868</f>
        <v>0</v>
      </c>
      <c r="K855" s="471">
        <f t="shared" si="69"/>
        <v>0</v>
      </c>
      <c r="L855" s="472"/>
    </row>
    <row r="856" spans="1:12" ht="13.5" hidden="1" thickBot="1">
      <c r="A856" s="21"/>
      <c r="B856" s="21">
        <v>2200</v>
      </c>
      <c r="C856" s="24" t="s">
        <v>21</v>
      </c>
      <c r="D856" s="287">
        <f>SUM(D857:D863)+D869</f>
        <v>0</v>
      </c>
      <c r="E856" s="474">
        <f>D179</f>
        <v>0</v>
      </c>
      <c r="F856" s="302"/>
      <c r="G856" s="302"/>
      <c r="H856" s="303">
        <f t="shared" si="68"/>
        <v>0</v>
      </c>
      <c r="I856" s="302"/>
      <c r="J856" s="302"/>
      <c r="K856" s="471">
        <f t="shared" si="69"/>
        <v>0</v>
      </c>
      <c r="L856" s="472"/>
    </row>
    <row r="857" spans="1:12" ht="13.5" hidden="1" thickBot="1">
      <c r="A857" s="21"/>
      <c r="B857" s="21">
        <v>2210</v>
      </c>
      <c r="C857" s="24" t="s">
        <v>22</v>
      </c>
      <c r="D857" s="478"/>
      <c r="E857" s="287">
        <f t="shared" si="70"/>
        <v>0</v>
      </c>
      <c r="F857" s="302"/>
      <c r="G857" s="302"/>
      <c r="H857" s="303">
        <f t="shared" si="68"/>
        <v>0</v>
      </c>
      <c r="I857" s="302"/>
      <c r="J857" s="302"/>
      <c r="K857" s="471">
        <f t="shared" si="69"/>
        <v>0</v>
      </c>
      <c r="L857" s="472"/>
    </row>
    <row r="858" spans="1:12" ht="13.5" hidden="1" thickBot="1">
      <c r="A858" s="21"/>
      <c r="B858" s="21">
        <v>2220</v>
      </c>
      <c r="C858" s="24" t="s">
        <v>23</v>
      </c>
      <c r="D858" s="287"/>
      <c r="E858" s="287">
        <f t="shared" si="70"/>
        <v>0</v>
      </c>
      <c r="F858" s="302"/>
      <c r="G858" s="302"/>
      <c r="H858" s="303">
        <f t="shared" si="68"/>
        <v>0</v>
      </c>
      <c r="I858" s="302"/>
      <c r="J858" s="302"/>
      <c r="K858" s="471">
        <f t="shared" si="69"/>
        <v>0</v>
      </c>
      <c r="L858" s="472"/>
    </row>
    <row r="859" spans="1:12" ht="13.5" hidden="1" thickBot="1">
      <c r="A859" s="21"/>
      <c r="B859" s="21">
        <v>2230</v>
      </c>
      <c r="C859" s="24" t="s">
        <v>24</v>
      </c>
      <c r="D859" s="287"/>
      <c r="E859" s="287">
        <f t="shared" si="70"/>
        <v>0</v>
      </c>
      <c r="F859" s="302"/>
      <c r="G859" s="302"/>
      <c r="H859" s="303">
        <f t="shared" si="68"/>
        <v>0</v>
      </c>
      <c r="I859" s="302"/>
      <c r="J859" s="302"/>
      <c r="K859" s="471">
        <f t="shared" si="69"/>
        <v>0</v>
      </c>
      <c r="L859" s="472"/>
    </row>
    <row r="860" spans="1:12" ht="13.5" hidden="1" thickBot="1">
      <c r="A860" s="21"/>
      <c r="B860" s="21">
        <v>2240</v>
      </c>
      <c r="C860" s="24" t="s">
        <v>25</v>
      </c>
      <c r="D860" s="287"/>
      <c r="E860" s="287">
        <f t="shared" si="70"/>
        <v>0</v>
      </c>
      <c r="F860" s="302"/>
      <c r="G860" s="302"/>
      <c r="H860" s="303">
        <f t="shared" si="68"/>
        <v>0</v>
      </c>
      <c r="I860" s="302"/>
      <c r="J860" s="302"/>
      <c r="K860" s="471">
        <f t="shared" si="69"/>
        <v>0</v>
      </c>
      <c r="L860" s="472"/>
    </row>
    <row r="861" spans="1:12" ht="13.5" hidden="1" thickBot="1">
      <c r="A861" s="21"/>
      <c r="B861" s="21">
        <v>2250</v>
      </c>
      <c r="C861" s="25" t="s">
        <v>26</v>
      </c>
      <c r="D861" s="287"/>
      <c r="E861" s="287"/>
      <c r="F861" s="302"/>
      <c r="G861" s="302"/>
      <c r="H861" s="303">
        <f t="shared" si="68"/>
        <v>0</v>
      </c>
      <c r="I861" s="302"/>
      <c r="J861" s="302"/>
      <c r="K861" s="471">
        <f t="shared" si="69"/>
        <v>0</v>
      </c>
      <c r="L861" s="472"/>
    </row>
    <row r="862" spans="1:12" ht="13.5" hidden="1" thickBot="1">
      <c r="A862" s="21"/>
      <c r="B862" s="21">
        <v>2260</v>
      </c>
      <c r="C862" s="25" t="s">
        <v>27</v>
      </c>
      <c r="D862" s="287"/>
      <c r="E862" s="287">
        <f>SUM(E863:E867)</f>
        <v>0</v>
      </c>
      <c r="F862" s="302">
        <f>SUM(F863:F867)</f>
        <v>0</v>
      </c>
      <c r="G862" s="302">
        <f>SUM(G863:G867)</f>
        <v>0</v>
      </c>
      <c r="H862" s="303">
        <f t="shared" si="68"/>
        <v>0</v>
      </c>
      <c r="I862" s="302">
        <f>SUM(I863:I867)</f>
        <v>0</v>
      </c>
      <c r="J862" s="302">
        <f>SUM(J863:J867)</f>
        <v>0</v>
      </c>
      <c r="K862" s="471">
        <f t="shared" si="69"/>
        <v>0</v>
      </c>
      <c r="L862" s="472"/>
    </row>
    <row r="863" spans="1:12" ht="13.5" hidden="1" thickBot="1">
      <c r="A863" s="21"/>
      <c r="B863" s="21">
        <v>2270</v>
      </c>
      <c r="C863" s="24" t="s">
        <v>28</v>
      </c>
      <c r="D863" s="287">
        <f>SUM(D864:D868)</f>
        <v>0</v>
      </c>
      <c r="E863" s="287">
        <f>D186</f>
        <v>0</v>
      </c>
      <c r="F863" s="302"/>
      <c r="G863" s="302"/>
      <c r="H863" s="303">
        <f t="shared" si="68"/>
        <v>0</v>
      </c>
      <c r="I863" s="302"/>
      <c r="J863" s="302"/>
      <c r="K863" s="471">
        <f t="shared" si="69"/>
        <v>0</v>
      </c>
      <c r="L863" s="472"/>
    </row>
    <row r="864" spans="1:12" ht="13.5" hidden="1" thickBot="1">
      <c r="A864" s="21"/>
      <c r="B864" s="21">
        <v>2271</v>
      </c>
      <c r="C864" s="24" t="s">
        <v>29</v>
      </c>
      <c r="D864" s="287"/>
      <c r="E864" s="287">
        <f aca="true" t="shared" si="71" ref="E864:E874">D186</f>
        <v>0</v>
      </c>
      <c r="F864" s="302"/>
      <c r="G864" s="302"/>
      <c r="H864" s="303">
        <f t="shared" si="68"/>
        <v>0</v>
      </c>
      <c r="I864" s="302"/>
      <c r="J864" s="302"/>
      <c r="K864" s="471">
        <f t="shared" si="69"/>
        <v>0</v>
      </c>
      <c r="L864" s="472"/>
    </row>
    <row r="865" spans="1:12" ht="13.5" hidden="1" thickBot="1">
      <c r="A865" s="21"/>
      <c r="B865" s="21">
        <v>2272</v>
      </c>
      <c r="C865" s="24" t="s">
        <v>30</v>
      </c>
      <c r="D865" s="287"/>
      <c r="E865" s="287">
        <f t="shared" si="71"/>
        <v>0</v>
      </c>
      <c r="F865" s="302"/>
      <c r="G865" s="302"/>
      <c r="H865" s="303">
        <f t="shared" si="68"/>
        <v>0</v>
      </c>
      <c r="I865" s="302"/>
      <c r="J865" s="302"/>
      <c r="K865" s="471">
        <f t="shared" si="69"/>
        <v>0</v>
      </c>
      <c r="L865" s="472"/>
    </row>
    <row r="866" spans="1:12" ht="13.5" hidden="1" thickBot="1">
      <c r="A866" s="21"/>
      <c r="B866" s="21">
        <v>2273</v>
      </c>
      <c r="C866" s="24" t="s">
        <v>31</v>
      </c>
      <c r="D866" s="287"/>
      <c r="E866" s="287">
        <f t="shared" si="71"/>
        <v>0</v>
      </c>
      <c r="F866" s="302"/>
      <c r="G866" s="302"/>
      <c r="H866" s="303">
        <f t="shared" si="68"/>
        <v>0</v>
      </c>
      <c r="I866" s="302"/>
      <c r="J866" s="302"/>
      <c r="K866" s="471">
        <f t="shared" si="69"/>
        <v>0</v>
      </c>
      <c r="L866" s="472"/>
    </row>
    <row r="867" spans="1:12" ht="13.5" hidden="1" thickBot="1">
      <c r="A867" s="21"/>
      <c r="B867" s="21">
        <v>2274</v>
      </c>
      <c r="C867" s="24" t="s">
        <v>32</v>
      </c>
      <c r="D867" s="287"/>
      <c r="E867" s="287">
        <f t="shared" si="71"/>
        <v>0</v>
      </c>
      <c r="F867" s="302"/>
      <c r="G867" s="302"/>
      <c r="H867" s="303">
        <f t="shared" si="68"/>
        <v>0</v>
      </c>
      <c r="I867" s="302"/>
      <c r="J867" s="302"/>
      <c r="K867" s="471">
        <f t="shared" si="69"/>
        <v>0</v>
      </c>
      <c r="L867" s="472"/>
    </row>
    <row r="868" spans="1:12" ht="13.5" hidden="1" thickBot="1">
      <c r="A868" s="21"/>
      <c r="B868" s="21">
        <v>2275</v>
      </c>
      <c r="C868" s="24" t="s">
        <v>33</v>
      </c>
      <c r="D868" s="287"/>
      <c r="E868" s="287">
        <f t="shared" si="71"/>
        <v>0</v>
      </c>
      <c r="F868" s="302">
        <f>SUM(F869:F870)</f>
        <v>0</v>
      </c>
      <c r="G868" s="302">
        <f>SUM(G869:G870)</f>
        <v>0</v>
      </c>
      <c r="H868" s="303">
        <f t="shared" si="68"/>
        <v>0</v>
      </c>
      <c r="I868" s="302">
        <f>SUM(I869:I870)</f>
        <v>0</v>
      </c>
      <c r="J868" s="302">
        <f>SUM(J869:J870)</f>
        <v>0</v>
      </c>
      <c r="K868" s="471">
        <f t="shared" si="69"/>
        <v>0</v>
      </c>
      <c r="L868" s="472"/>
    </row>
    <row r="869" spans="1:12" ht="23.25" hidden="1" thickBot="1">
      <c r="A869" s="21"/>
      <c r="B869" s="21">
        <v>2280</v>
      </c>
      <c r="C869" s="24" t="s">
        <v>34</v>
      </c>
      <c r="D869" s="287">
        <f>SUM(D870:D871)</f>
        <v>0</v>
      </c>
      <c r="E869" s="287">
        <f>SUM(E870:E871)</f>
        <v>0</v>
      </c>
      <c r="F869" s="287">
        <f>SUM(F870:F871)</f>
        <v>0</v>
      </c>
      <c r="G869" s="287">
        <f>SUM(G870:G871)</f>
        <v>0</v>
      </c>
      <c r="H869" s="287">
        <f>SUM(H870:H871)</f>
        <v>0</v>
      </c>
      <c r="I869" s="287">
        <f>SUM(I870:I871)</f>
        <v>0</v>
      </c>
      <c r="J869" s="287">
        <f>SUM(J870:J871)</f>
        <v>0</v>
      </c>
      <c r="K869" s="287">
        <f>SUM(K870:K871)</f>
        <v>0</v>
      </c>
      <c r="L869" s="472"/>
    </row>
    <row r="870" spans="1:12" ht="23.25" hidden="1" thickBot="1">
      <c r="A870" s="21"/>
      <c r="B870" s="21">
        <v>2281</v>
      </c>
      <c r="C870" s="24" t="s">
        <v>35</v>
      </c>
      <c r="D870" s="287"/>
      <c r="E870" s="287">
        <f t="shared" si="71"/>
        <v>0</v>
      </c>
      <c r="F870" s="302"/>
      <c r="G870" s="302"/>
      <c r="H870" s="303">
        <f>G870-F870</f>
        <v>0</v>
      </c>
      <c r="I870" s="302"/>
      <c r="J870" s="302"/>
      <c r="K870" s="471">
        <f>D870+G870</f>
        <v>0</v>
      </c>
      <c r="L870" s="472"/>
    </row>
    <row r="871" spans="1:12" ht="34.5" hidden="1" thickBot="1">
      <c r="A871" s="21"/>
      <c r="B871" s="21">
        <v>2282</v>
      </c>
      <c r="C871" s="24" t="s">
        <v>36</v>
      </c>
      <c r="D871" s="287"/>
      <c r="E871" s="287">
        <f t="shared" si="71"/>
        <v>0</v>
      </c>
      <c r="F871" s="287">
        <f>SUM(F872:F873)</f>
        <v>0</v>
      </c>
      <c r="G871" s="287">
        <f>SUM(G872:G873)</f>
        <v>0</v>
      </c>
      <c r="H871" s="303">
        <f>G871-F871</f>
        <v>0</v>
      </c>
      <c r="I871" s="302">
        <f>SUM(I872:I874)</f>
        <v>0</v>
      </c>
      <c r="J871" s="302">
        <f>SUM(J872:J874)</f>
        <v>0</v>
      </c>
      <c r="K871" s="471">
        <f>D871+G871</f>
        <v>0</v>
      </c>
      <c r="L871" s="472"/>
    </row>
    <row r="872" spans="1:12" ht="13.5" hidden="1" thickBot="1">
      <c r="A872" s="21"/>
      <c r="B872" s="21">
        <v>2600</v>
      </c>
      <c r="C872" s="25" t="s">
        <v>37</v>
      </c>
      <c r="D872" s="287">
        <f>SUM(D873:D874)</f>
        <v>0</v>
      </c>
      <c r="E872" s="287">
        <f>SUM(E873:E874)</f>
        <v>0</v>
      </c>
      <c r="F872" s="287">
        <f>SUM(F873:F874)</f>
        <v>0</v>
      </c>
      <c r="G872" s="287">
        <f>SUM(G873:G874)</f>
        <v>0</v>
      </c>
      <c r="H872" s="287">
        <f>SUM(H873:H874)</f>
        <v>0</v>
      </c>
      <c r="I872" s="287">
        <f>SUM(I873:I874)</f>
        <v>0</v>
      </c>
      <c r="J872" s="287">
        <f>SUM(J873:J874)</f>
        <v>0</v>
      </c>
      <c r="K872" s="287">
        <f>SUM(K873:K874)</f>
        <v>0</v>
      </c>
      <c r="L872" s="472"/>
    </row>
    <row r="873" spans="1:12" ht="23.25" hidden="1" thickBot="1">
      <c r="A873" s="21"/>
      <c r="B873" s="21">
        <v>2610</v>
      </c>
      <c r="C873" s="25" t="s">
        <v>38</v>
      </c>
      <c r="D873" s="287"/>
      <c r="E873" s="287">
        <f t="shared" si="71"/>
        <v>0</v>
      </c>
      <c r="F873" s="302"/>
      <c r="G873" s="302"/>
      <c r="H873" s="303">
        <f>G873-F873</f>
        <v>0</v>
      </c>
      <c r="I873" s="302"/>
      <c r="J873" s="302"/>
      <c r="K873" s="471">
        <f>D873+G873</f>
        <v>0</v>
      </c>
      <c r="L873" s="472"/>
    </row>
    <row r="874" spans="1:12" ht="23.25" hidden="1" thickBot="1">
      <c r="A874" s="21"/>
      <c r="B874" s="21">
        <v>2620</v>
      </c>
      <c r="C874" s="25" t="s">
        <v>39</v>
      </c>
      <c r="D874" s="287"/>
      <c r="E874" s="287">
        <f t="shared" si="71"/>
        <v>0</v>
      </c>
      <c r="F874" s="302">
        <f>SUM(F875:F877)</f>
        <v>0</v>
      </c>
      <c r="G874" s="302">
        <f>SUM(G875:G877)</f>
        <v>0</v>
      </c>
      <c r="H874" s="303">
        <f>G874-F874</f>
        <v>0</v>
      </c>
      <c r="I874" s="302">
        <f>SUM(I875:I877)</f>
        <v>0</v>
      </c>
      <c r="J874" s="302">
        <f>SUM(J875:J877)</f>
        <v>0</v>
      </c>
      <c r="K874" s="471">
        <f>D874+G874</f>
        <v>0</v>
      </c>
      <c r="L874" s="472"/>
    </row>
    <row r="875" spans="1:12" ht="13.5" hidden="1" thickBot="1">
      <c r="A875" s="21"/>
      <c r="B875" s="21">
        <v>2700</v>
      </c>
      <c r="C875" s="25" t="s">
        <v>40</v>
      </c>
      <c r="D875" s="287">
        <f>SUM(D876:D878)</f>
        <v>0</v>
      </c>
      <c r="E875" s="287">
        <f>SUM(E876:E878)</f>
        <v>0</v>
      </c>
      <c r="F875" s="287">
        <f>SUM(F876:F878)</f>
        <v>0</v>
      </c>
      <c r="G875" s="287">
        <f>SUM(G876:G878)</f>
        <v>0</v>
      </c>
      <c r="H875" s="287">
        <f>SUM(H876:H878)</f>
        <v>0</v>
      </c>
      <c r="I875" s="287">
        <f>SUM(I876:I878)</f>
        <v>0</v>
      </c>
      <c r="J875" s="287">
        <f>SUM(J876:J878)</f>
        <v>0</v>
      </c>
      <c r="K875" s="287">
        <f>SUM(K876:K878)</f>
        <v>0</v>
      </c>
      <c r="L875" s="472"/>
    </row>
    <row r="876" spans="1:12" ht="13.5" hidden="1" thickBot="1">
      <c r="A876" s="21"/>
      <c r="B876" s="21">
        <v>2710</v>
      </c>
      <c r="C876" s="25" t="s">
        <v>41</v>
      </c>
      <c r="D876" s="287"/>
      <c r="E876" s="287">
        <f>D199</f>
        <v>0</v>
      </c>
      <c r="F876" s="302"/>
      <c r="G876" s="302"/>
      <c r="H876" s="303">
        <f aca="true" t="shared" si="72" ref="H876:H883">G876-F876</f>
        <v>0</v>
      </c>
      <c r="I876" s="302"/>
      <c r="J876" s="302"/>
      <c r="K876" s="471">
        <f aca="true" t="shared" si="73" ref="K876:K883">D876+G876</f>
        <v>0</v>
      </c>
      <c r="L876" s="472"/>
    </row>
    <row r="877" spans="1:12" ht="13.5" hidden="1" thickBot="1">
      <c r="A877" s="21"/>
      <c r="B877" s="21">
        <v>2720</v>
      </c>
      <c r="C877" s="25" t="s">
        <v>42</v>
      </c>
      <c r="D877" s="287"/>
      <c r="E877" s="287">
        <f>D199</f>
        <v>0</v>
      </c>
      <c r="F877" s="302"/>
      <c r="G877" s="302"/>
      <c r="H877" s="303">
        <f t="shared" si="72"/>
        <v>0</v>
      </c>
      <c r="I877" s="302"/>
      <c r="J877" s="302"/>
      <c r="K877" s="471">
        <f t="shared" si="73"/>
        <v>0</v>
      </c>
      <c r="L877" s="472"/>
    </row>
    <row r="878" spans="1:12" ht="13.5" hidden="1" thickBot="1">
      <c r="A878" s="21"/>
      <c r="B878" s="21">
        <v>2730</v>
      </c>
      <c r="C878" s="25" t="s">
        <v>43</v>
      </c>
      <c r="D878" s="287"/>
      <c r="E878" s="287">
        <f>D200</f>
        <v>0</v>
      </c>
      <c r="F878" s="302"/>
      <c r="G878" s="302"/>
      <c r="H878" s="303">
        <f t="shared" si="72"/>
        <v>0</v>
      </c>
      <c r="I878" s="302"/>
      <c r="J878" s="302"/>
      <c r="K878" s="471">
        <f t="shared" si="73"/>
        <v>0</v>
      </c>
      <c r="L878" s="472"/>
    </row>
    <row r="879" spans="1:12" ht="13.5" hidden="1" thickBot="1">
      <c r="A879" s="21"/>
      <c r="B879" s="21">
        <v>2800</v>
      </c>
      <c r="C879" s="25" t="s">
        <v>44</v>
      </c>
      <c r="D879" s="287"/>
      <c r="E879" s="287">
        <f>D202</f>
        <v>0</v>
      </c>
      <c r="F879" s="302"/>
      <c r="G879" s="302"/>
      <c r="H879" s="303">
        <f t="shared" si="72"/>
        <v>0</v>
      </c>
      <c r="I879" s="302"/>
      <c r="J879" s="302"/>
      <c r="K879" s="471">
        <f t="shared" si="73"/>
        <v>0</v>
      </c>
      <c r="L879" s="472"/>
    </row>
    <row r="880" spans="1:12" ht="13.5" hidden="1" thickBot="1">
      <c r="A880" s="21"/>
      <c r="B880" s="21">
        <v>2900</v>
      </c>
      <c r="C880" s="25" t="s">
        <v>45</v>
      </c>
      <c r="D880" s="287"/>
      <c r="E880" s="287">
        <f>D203</f>
        <v>0</v>
      </c>
      <c r="F880" s="302">
        <f>F881+F893</f>
        <v>0</v>
      </c>
      <c r="G880" s="302">
        <f>G881+G893</f>
        <v>0</v>
      </c>
      <c r="H880" s="303">
        <f t="shared" si="72"/>
        <v>0</v>
      </c>
      <c r="I880" s="302">
        <f>I881+I893</f>
        <v>0</v>
      </c>
      <c r="J880" s="302">
        <f>J881+J893</f>
        <v>0</v>
      </c>
      <c r="K880" s="471">
        <f t="shared" si="73"/>
        <v>0</v>
      </c>
      <c r="L880" s="472"/>
    </row>
    <row r="881" spans="1:12" ht="13.5" hidden="1" thickBot="1">
      <c r="A881" s="21"/>
      <c r="B881" s="21">
        <v>3000</v>
      </c>
      <c r="C881" s="24" t="s">
        <v>46</v>
      </c>
      <c r="D881" s="287">
        <f>D882+D894</f>
        <v>0</v>
      </c>
      <c r="E881" s="287">
        <f>E882+E883+E886+E889</f>
        <v>0</v>
      </c>
      <c r="F881" s="302">
        <f>F882+F883+F886+F889</f>
        <v>0</v>
      </c>
      <c r="G881" s="302">
        <f>G882+G883+G886+G889</f>
        <v>0</v>
      </c>
      <c r="H881" s="303">
        <f t="shared" si="72"/>
        <v>0</v>
      </c>
      <c r="I881" s="302">
        <f>I882+I883+I886+I889</f>
        <v>0</v>
      </c>
      <c r="J881" s="302">
        <f>J882+J883+J886+J889</f>
        <v>0</v>
      </c>
      <c r="K881" s="471">
        <f t="shared" si="73"/>
        <v>0</v>
      </c>
      <c r="L881" s="472"/>
    </row>
    <row r="882" spans="1:12" ht="13.5" hidden="1" thickBot="1">
      <c r="A882" s="21"/>
      <c r="B882" s="21">
        <v>3100</v>
      </c>
      <c r="C882" s="24" t="s">
        <v>47</v>
      </c>
      <c r="D882" s="287">
        <f>D883+D884+D887+D890</f>
        <v>0</v>
      </c>
      <c r="E882" s="287">
        <f>D205</f>
        <v>0</v>
      </c>
      <c r="F882" s="302"/>
      <c r="G882" s="302"/>
      <c r="H882" s="303">
        <f t="shared" si="72"/>
        <v>0</v>
      </c>
      <c r="I882" s="302"/>
      <c r="J882" s="302"/>
      <c r="K882" s="471">
        <f t="shared" si="73"/>
        <v>0</v>
      </c>
      <c r="L882" s="472"/>
    </row>
    <row r="883" spans="1:12" ht="23.25" hidden="1" thickBot="1">
      <c r="A883" s="21"/>
      <c r="B883" s="21">
        <v>3110</v>
      </c>
      <c r="C883" s="24" t="s">
        <v>48</v>
      </c>
      <c r="D883" s="287"/>
      <c r="E883" s="287">
        <f>D206</f>
        <v>0</v>
      </c>
      <c r="F883" s="302">
        <f>SUM(F884:F885)</f>
        <v>0</v>
      </c>
      <c r="G883" s="302">
        <f>SUM(G884:G885)</f>
        <v>0</v>
      </c>
      <c r="H883" s="303">
        <f t="shared" si="72"/>
        <v>0</v>
      </c>
      <c r="I883" s="302">
        <f>SUM(I884:I885)</f>
        <v>0</v>
      </c>
      <c r="J883" s="302">
        <f>SUM(J884:J885)</f>
        <v>0</v>
      </c>
      <c r="K883" s="471">
        <f t="shared" si="73"/>
        <v>0</v>
      </c>
      <c r="L883" s="472"/>
    </row>
    <row r="884" spans="1:12" ht="13.5" hidden="1" thickBot="1">
      <c r="A884" s="21"/>
      <c r="B884" s="21">
        <v>3120</v>
      </c>
      <c r="C884" s="24" t="s">
        <v>49</v>
      </c>
      <c r="D884" s="287">
        <f>SUM(D885:D886)</f>
        <v>0</v>
      </c>
      <c r="E884" s="287">
        <f>SUM(E885:E886)</f>
        <v>0</v>
      </c>
      <c r="F884" s="287">
        <f>SUM(F885:F886)</f>
        <v>0</v>
      </c>
      <c r="G884" s="287">
        <f>SUM(G885:G886)</f>
        <v>0</v>
      </c>
      <c r="H884" s="287">
        <f>SUM(H885:H886)</f>
        <v>0</v>
      </c>
      <c r="I884" s="287">
        <f>SUM(I885:I886)</f>
        <v>0</v>
      </c>
      <c r="J884" s="287">
        <f>SUM(J885:J886)</f>
        <v>0</v>
      </c>
      <c r="K884" s="287">
        <f>SUM(K885:K886)</f>
        <v>0</v>
      </c>
      <c r="L884" s="472"/>
    </row>
    <row r="885" spans="1:12" ht="13.5" hidden="1" thickBot="1">
      <c r="A885" s="21"/>
      <c r="B885" s="21">
        <v>3121</v>
      </c>
      <c r="C885" s="24" t="s">
        <v>50</v>
      </c>
      <c r="D885" s="287"/>
      <c r="E885" s="287">
        <f>D208</f>
        <v>0</v>
      </c>
      <c r="F885" s="302"/>
      <c r="G885" s="302"/>
      <c r="H885" s="303">
        <f>G885-F885</f>
        <v>0</v>
      </c>
      <c r="I885" s="302"/>
      <c r="J885" s="302"/>
      <c r="K885" s="471">
        <f>D885+G885</f>
        <v>0</v>
      </c>
      <c r="L885" s="472"/>
    </row>
    <row r="886" spans="1:12" ht="23.25" hidden="1" thickBot="1">
      <c r="A886" s="21"/>
      <c r="B886" s="21">
        <v>3122</v>
      </c>
      <c r="C886" s="24" t="s">
        <v>51</v>
      </c>
      <c r="D886" s="287"/>
      <c r="E886" s="287">
        <f>D209</f>
        <v>0</v>
      </c>
      <c r="F886" s="302">
        <f>SUM(F887:F888)</f>
        <v>0</v>
      </c>
      <c r="G886" s="302">
        <f>SUM(G887:G888)</f>
        <v>0</v>
      </c>
      <c r="H886" s="303">
        <f>G886-F886</f>
        <v>0</v>
      </c>
      <c r="I886" s="302">
        <f>SUM(I887:I888)</f>
        <v>0</v>
      </c>
      <c r="J886" s="302">
        <f>SUM(J887:J888)</f>
        <v>0</v>
      </c>
      <c r="K886" s="471">
        <f>D886+G886</f>
        <v>0</v>
      </c>
      <c r="L886" s="472"/>
    </row>
    <row r="887" spans="1:12" ht="13.5" hidden="1" thickBot="1">
      <c r="A887" s="21"/>
      <c r="B887" s="21">
        <v>3130</v>
      </c>
      <c r="C887" s="24" t="s">
        <v>52</v>
      </c>
      <c r="D887" s="287">
        <f>SUM(D888:D889)</f>
        <v>0</v>
      </c>
      <c r="E887" s="287">
        <f>SUM(E888:E889)</f>
        <v>0</v>
      </c>
      <c r="F887" s="287">
        <f>SUM(F888:F889)</f>
        <v>0</v>
      </c>
      <c r="G887" s="287">
        <f>SUM(G888:G889)</f>
        <v>0</v>
      </c>
      <c r="H887" s="287">
        <f>SUM(H888:H889)</f>
        <v>0</v>
      </c>
      <c r="I887" s="287">
        <f>SUM(I888:I889)</f>
        <v>0</v>
      </c>
      <c r="J887" s="287">
        <f>SUM(J888:J889)</f>
        <v>0</v>
      </c>
      <c r="K887" s="287">
        <f>SUM(K888:K889)</f>
        <v>0</v>
      </c>
      <c r="L887" s="472"/>
    </row>
    <row r="888" spans="1:12" ht="23.25" hidden="1" thickBot="1">
      <c r="A888" s="21"/>
      <c r="B888" s="21">
        <v>3131</v>
      </c>
      <c r="C888" s="24" t="s">
        <v>53</v>
      </c>
      <c r="D888" s="287"/>
      <c r="E888" s="287">
        <f aca="true" t="shared" si="74" ref="E888:E893">D211</f>
        <v>0</v>
      </c>
      <c r="F888" s="302"/>
      <c r="G888" s="302"/>
      <c r="H888" s="303">
        <f>G888-F888</f>
        <v>0</v>
      </c>
      <c r="I888" s="302"/>
      <c r="J888" s="302"/>
      <c r="K888" s="471">
        <f>D888+G888</f>
        <v>0</v>
      </c>
      <c r="L888" s="472"/>
    </row>
    <row r="889" spans="1:12" ht="13.5" hidden="1" thickBot="1">
      <c r="A889" s="21"/>
      <c r="B889" s="21">
        <v>3132</v>
      </c>
      <c r="C889" s="24" t="s">
        <v>54</v>
      </c>
      <c r="D889" s="287"/>
      <c r="E889" s="287">
        <f t="shared" si="74"/>
        <v>0</v>
      </c>
      <c r="F889" s="302">
        <f>SUM(F890:F892)</f>
        <v>0</v>
      </c>
      <c r="G889" s="302">
        <f>SUM(G890:G892)</f>
        <v>0</v>
      </c>
      <c r="H889" s="303">
        <f>G889-F889</f>
        <v>0</v>
      </c>
      <c r="I889" s="302">
        <f>SUM(I890:I892)</f>
        <v>0</v>
      </c>
      <c r="J889" s="302">
        <f>SUM(J890:J892)</f>
        <v>0</v>
      </c>
      <c r="K889" s="471">
        <f>D889+G889</f>
        <v>0</v>
      </c>
      <c r="L889" s="472"/>
    </row>
    <row r="890" spans="1:12" ht="13.5" hidden="1" thickBot="1">
      <c r="A890" s="21"/>
      <c r="B890" s="21">
        <v>3140</v>
      </c>
      <c r="C890" s="24" t="s">
        <v>55</v>
      </c>
      <c r="D890" s="287">
        <f>SUM(D891:D893)</f>
        <v>0</v>
      </c>
      <c r="E890" s="287">
        <f>SUM(E891:E893)</f>
        <v>0</v>
      </c>
      <c r="F890" s="287">
        <f>SUM(F891:F893)</f>
        <v>0</v>
      </c>
      <c r="G890" s="287">
        <f>SUM(G891:G893)</f>
        <v>0</v>
      </c>
      <c r="H890" s="287">
        <f>SUM(H891:H893)</f>
        <v>0</v>
      </c>
      <c r="I890" s="287">
        <f>SUM(I891:I893)</f>
        <v>0</v>
      </c>
      <c r="J890" s="287">
        <f>SUM(J891:J893)</f>
        <v>0</v>
      </c>
      <c r="K890" s="287">
        <f>SUM(K891:K893)</f>
        <v>0</v>
      </c>
      <c r="L890" s="472"/>
    </row>
    <row r="891" spans="1:12" ht="13.5" hidden="1" thickBot="1">
      <c r="A891" s="21"/>
      <c r="B891" s="21">
        <v>3141</v>
      </c>
      <c r="C891" s="24" t="s">
        <v>56</v>
      </c>
      <c r="D891" s="287"/>
      <c r="E891" s="287">
        <f t="shared" si="74"/>
        <v>0</v>
      </c>
      <c r="F891" s="302"/>
      <c r="G891" s="302"/>
      <c r="H891" s="303">
        <f>G891-F891</f>
        <v>0</v>
      </c>
      <c r="I891" s="302"/>
      <c r="J891" s="302"/>
      <c r="K891" s="471">
        <f>D891+G891</f>
        <v>0</v>
      </c>
      <c r="L891" s="472"/>
    </row>
    <row r="892" spans="1:12" ht="13.5" hidden="1" thickBot="1">
      <c r="A892" s="21"/>
      <c r="B892" s="21">
        <v>3142</v>
      </c>
      <c r="C892" s="24" t="s">
        <v>57</v>
      </c>
      <c r="D892" s="287"/>
      <c r="E892" s="287">
        <f t="shared" si="74"/>
        <v>0</v>
      </c>
      <c r="F892" s="302"/>
      <c r="G892" s="302"/>
      <c r="H892" s="303">
        <f>G892-F892</f>
        <v>0</v>
      </c>
      <c r="I892" s="302"/>
      <c r="J892" s="302"/>
      <c r="K892" s="471">
        <f>D892+G892</f>
        <v>0</v>
      </c>
      <c r="L892" s="472"/>
    </row>
    <row r="893" spans="1:12" ht="23.25" hidden="1" thickBot="1">
      <c r="A893" s="21"/>
      <c r="B893" s="21">
        <v>3143</v>
      </c>
      <c r="C893" s="24" t="s">
        <v>58</v>
      </c>
      <c r="D893" s="287"/>
      <c r="E893" s="287">
        <f t="shared" si="74"/>
        <v>0</v>
      </c>
      <c r="F893" s="302">
        <f>SUM(F894:F896)</f>
        <v>0</v>
      </c>
      <c r="G893" s="302">
        <f>SUM(G894:G896)</f>
        <v>0</v>
      </c>
      <c r="H893" s="303">
        <f>G893-F893</f>
        <v>0</v>
      </c>
      <c r="I893" s="302">
        <f>SUM(I894:I896)</f>
        <v>0</v>
      </c>
      <c r="J893" s="302">
        <f>SUM(J894:J896)</f>
        <v>0</v>
      </c>
      <c r="K893" s="471">
        <f>D893+G893</f>
        <v>0</v>
      </c>
      <c r="L893" s="472"/>
    </row>
    <row r="894" spans="1:12" ht="13.5" hidden="1" thickBot="1">
      <c r="A894" s="21"/>
      <c r="B894" s="21">
        <v>3200</v>
      </c>
      <c r="C894" s="24" t="s">
        <v>59</v>
      </c>
      <c r="D894" s="287">
        <f>SUM(D895:D897)</f>
        <v>0</v>
      </c>
      <c r="E894" s="287">
        <f>SUM(E895:E897)</f>
        <v>0</v>
      </c>
      <c r="F894" s="287">
        <f>SUM(F895:F897)</f>
        <v>0</v>
      </c>
      <c r="G894" s="287">
        <f>SUM(G895:G897)</f>
        <v>0</v>
      </c>
      <c r="H894" s="287">
        <f>SUM(H895:H897)</f>
        <v>0</v>
      </c>
      <c r="I894" s="287">
        <f>SUM(I895:I897)</f>
        <v>0</v>
      </c>
      <c r="J894" s="287">
        <f>SUM(J895:J897)</f>
        <v>0</v>
      </c>
      <c r="K894" s="287">
        <f>SUM(K895:K897)</f>
        <v>0</v>
      </c>
      <c r="L894" s="472"/>
    </row>
    <row r="895" spans="1:12" ht="23.25" hidden="1" thickBot="1">
      <c r="A895" s="21"/>
      <c r="B895" s="21">
        <v>3210</v>
      </c>
      <c r="C895" s="24" t="s">
        <v>60</v>
      </c>
      <c r="D895" s="287"/>
      <c r="E895" s="287">
        <f>D218</f>
        <v>0</v>
      </c>
      <c r="F895" s="302"/>
      <c r="G895" s="302"/>
      <c r="H895" s="303"/>
      <c r="I895" s="302"/>
      <c r="J895" s="302"/>
      <c r="K895" s="471"/>
      <c r="L895" s="472"/>
    </row>
    <row r="896" spans="1:12" ht="23.25" hidden="1" thickBot="1">
      <c r="A896" s="21"/>
      <c r="B896" s="21">
        <v>3220</v>
      </c>
      <c r="C896" s="24" t="s">
        <v>61</v>
      </c>
      <c r="D896" s="474"/>
      <c r="E896" s="474">
        <f>D219</f>
        <v>0</v>
      </c>
      <c r="F896" s="475"/>
      <c r="G896" s="475"/>
      <c r="H896" s="476">
        <f>G896-F896</f>
        <v>0</v>
      </c>
      <c r="I896" s="475"/>
      <c r="J896" s="475"/>
      <c r="K896" s="477">
        <f>D896+G896</f>
        <v>0</v>
      </c>
      <c r="L896" s="472"/>
    </row>
    <row r="897" spans="1:12" ht="13.5" hidden="1" thickBot="1">
      <c r="A897" s="21"/>
      <c r="B897" s="21">
        <v>3240</v>
      </c>
      <c r="C897" s="24" t="s">
        <v>62</v>
      </c>
      <c r="D897" s="479"/>
      <c r="E897" s="479">
        <f>D220</f>
        <v>0</v>
      </c>
      <c r="F897" s="480"/>
      <c r="G897" s="480"/>
      <c r="H897" s="481"/>
      <c r="I897" s="480"/>
      <c r="J897" s="480"/>
      <c r="K897" s="482"/>
      <c r="L897" s="472"/>
    </row>
    <row r="898" spans="1:12" ht="13.5" thickBot="1">
      <c r="A898" s="21"/>
      <c r="B898" s="399"/>
      <c r="C898" s="24"/>
      <c r="D898" s="479"/>
      <c r="E898" s="479"/>
      <c r="F898" s="480"/>
      <c r="G898" s="480"/>
      <c r="H898" s="481"/>
      <c r="I898" s="480"/>
      <c r="J898" s="480"/>
      <c r="K898" s="482"/>
      <c r="L898" s="472"/>
    </row>
    <row r="899" spans="1:12" ht="13.5" thickBot="1">
      <c r="A899" s="26"/>
      <c r="B899" s="27" t="s">
        <v>63</v>
      </c>
      <c r="C899" s="425" t="e">
        <f>C831+C800</f>
        <v>#VALUE!</v>
      </c>
      <c r="D899" s="485">
        <f>D849+D799</f>
        <v>0</v>
      </c>
      <c r="E899" s="479"/>
      <c r="F899" s="480"/>
      <c r="G899" s="480"/>
      <c r="H899" s="481"/>
      <c r="I899" s="480"/>
      <c r="J899" s="480"/>
      <c r="K899" s="482"/>
      <c r="L899" s="472"/>
    </row>
    <row r="900" spans="1:11" ht="11.25" customHeight="1" hidden="1" thickBot="1">
      <c r="A900" s="153" t="s">
        <v>147</v>
      </c>
      <c r="B900" s="154" t="s">
        <v>148</v>
      </c>
      <c r="C900" s="304"/>
      <c r="D900" s="287">
        <f>C222</f>
        <v>0</v>
      </c>
      <c r="E900" s="305"/>
      <c r="F900" s="305"/>
      <c r="G900" s="305"/>
      <c r="H900" s="303">
        <f>G900-F900</f>
        <v>0</v>
      </c>
      <c r="I900" s="303"/>
      <c r="J900" s="303"/>
      <c r="K900" s="303">
        <f>D900+G900</f>
        <v>0</v>
      </c>
    </row>
    <row r="901" spans="1:11" ht="12" customHeight="1" hidden="1" thickBot="1">
      <c r="A901" s="153" t="s">
        <v>149</v>
      </c>
      <c r="B901" s="154" t="s">
        <v>150</v>
      </c>
      <c r="C901" s="304"/>
      <c r="D901" s="287">
        <f>C223</f>
        <v>0</v>
      </c>
      <c r="E901" s="305"/>
      <c r="F901" s="305"/>
      <c r="G901" s="305"/>
      <c r="H901" s="303">
        <f>G901-F901</f>
        <v>0</v>
      </c>
      <c r="I901" s="303"/>
      <c r="J901" s="303"/>
      <c r="K901" s="303">
        <f>D901+G901</f>
        <v>0</v>
      </c>
    </row>
    <row r="902" spans="1:11" ht="18" hidden="1" thickBot="1">
      <c r="A902" s="153"/>
      <c r="B902" s="155" t="s">
        <v>151</v>
      </c>
      <c r="C902" s="306">
        <f>C900+C901</f>
        <v>0</v>
      </c>
      <c r="D902" s="306">
        <f>D900+D901</f>
        <v>0</v>
      </c>
      <c r="E902" s="307">
        <f>E900+E901</f>
        <v>0</v>
      </c>
      <c r="F902" s="307">
        <f>F900+F901</f>
        <v>0</v>
      </c>
      <c r="G902" s="307">
        <f>G900+G901</f>
        <v>0</v>
      </c>
      <c r="H902" s="307">
        <f>G902-F902</f>
        <v>0</v>
      </c>
      <c r="I902" s="307">
        <f>I900+I901</f>
        <v>0</v>
      </c>
      <c r="J902" s="307">
        <f>J900+J901</f>
        <v>0</v>
      </c>
      <c r="K902" s="307">
        <f>D902+G902</f>
        <v>0</v>
      </c>
    </row>
    <row r="903" spans="1:11" ht="15.75" customHeight="1" hidden="1" thickBot="1">
      <c r="A903" s="153"/>
      <c r="B903" s="155" t="s">
        <v>152</v>
      </c>
      <c r="C903" s="306" t="e">
        <f>C902+#REF!</f>
        <v>#REF!</v>
      </c>
      <c r="D903" s="306" t="e">
        <f>D902+#REF!</f>
        <v>#REF!</v>
      </c>
      <c r="E903" s="307" t="e">
        <f>E902+#REF!</f>
        <v>#REF!</v>
      </c>
      <c r="F903" s="307" t="e">
        <f>F902+#REF!</f>
        <v>#REF!</v>
      </c>
      <c r="G903" s="307" t="e">
        <f>G902+#REF!</f>
        <v>#REF!</v>
      </c>
      <c r="H903" s="307" t="e">
        <f>G903-F903</f>
        <v>#REF!</v>
      </c>
      <c r="I903" s="307" t="e">
        <f>I902+#REF!</f>
        <v>#REF!</v>
      </c>
      <c r="J903" s="307" t="e">
        <f>J902+#REF!</f>
        <v>#REF!</v>
      </c>
      <c r="K903" s="307" t="e">
        <f>D903+G903</f>
        <v>#REF!</v>
      </c>
    </row>
    <row r="904" ht="17.25" customHeight="1">
      <c r="G904" s="28"/>
    </row>
    <row r="905" ht="12.75" customHeight="1"/>
    <row r="906" spans="1:21" s="334" customFormat="1" ht="15.75">
      <c r="A906" s="52" t="str">
        <f>CONCATENATE("14.2.Кредиторська заборгованість по загальному фонду у ",Лист1!B10," - ",Лист1!B11," роках")</f>
        <v>14.2.Кредиторська заборгованість по загальному фонду у 20__ - 20__ роках</v>
      </c>
      <c r="B906" s="151"/>
      <c r="C906" s="151"/>
      <c r="D906" s="151"/>
      <c r="E906" s="151"/>
      <c r="F906" s="151"/>
      <c r="G906" s="151"/>
      <c r="H906" s="151"/>
      <c r="I906" s="151"/>
      <c r="J906" s="151"/>
      <c r="K906" s="151"/>
      <c r="L906" s="151"/>
      <c r="M906" s="332"/>
      <c r="N906" s="332"/>
      <c r="O906" s="332"/>
      <c r="P906" s="332"/>
      <c r="Q906" s="332"/>
      <c r="R906" s="332"/>
      <c r="S906" s="332"/>
      <c r="T906" s="332"/>
      <c r="U906" s="332"/>
    </row>
    <row r="907" spans="1:21" s="334" customFormat="1" ht="18" customHeight="1" thickBot="1">
      <c r="A907" s="332"/>
      <c r="B907" s="151"/>
      <c r="C907" s="151"/>
      <c r="D907" s="151"/>
      <c r="E907" s="151"/>
      <c r="F907" s="151"/>
      <c r="G907" s="151"/>
      <c r="H907" s="151"/>
      <c r="I907" s="151"/>
      <c r="J907" s="151"/>
      <c r="K907" s="151"/>
      <c r="L907" s="151"/>
      <c r="M907" s="10" t="s">
        <v>317</v>
      </c>
      <c r="N907" s="332"/>
      <c r="O907" s="332"/>
      <c r="P907" s="332"/>
      <c r="Q907" s="332"/>
      <c r="R907" s="332"/>
      <c r="S907" s="332"/>
      <c r="T907" s="332"/>
      <c r="U907" s="332"/>
    </row>
    <row r="908" spans="1:21" s="334" customFormat="1" ht="13.5" customHeight="1" thickBot="1">
      <c r="A908" s="599" t="str">
        <f>A795</f>
        <v>КПКВК</v>
      </c>
      <c r="B908" s="599" t="str">
        <f>B795</f>
        <v>КЕКВ/ККК</v>
      </c>
      <c r="C908" s="599" t="s">
        <v>2</v>
      </c>
      <c r="D908" s="602" t="str">
        <f>CONCATENATE(Лист1!$B$10," рік")</f>
        <v>20__ рік</v>
      </c>
      <c r="E908" s="603"/>
      <c r="F908" s="603"/>
      <c r="G908" s="603"/>
      <c r="H908" s="604"/>
      <c r="I908" s="602" t="str">
        <f>CONCATENATE(Лист1!$B$11," рік")</f>
        <v>20__ рік</v>
      </c>
      <c r="J908" s="603"/>
      <c r="K908" s="603"/>
      <c r="L908" s="603"/>
      <c r="M908" s="604"/>
      <c r="N908" s="332"/>
      <c r="O908" s="332"/>
      <c r="P908" s="332"/>
      <c r="Q908" s="332"/>
      <c r="R908" s="332"/>
      <c r="S908" s="332"/>
      <c r="T908" s="332"/>
      <c r="U908" s="332"/>
    </row>
    <row r="909" spans="1:21" s="334" customFormat="1" ht="45" customHeight="1">
      <c r="A909" s="600"/>
      <c r="B909" s="600"/>
      <c r="C909" s="600"/>
      <c r="D909" s="599" t="s">
        <v>282</v>
      </c>
      <c r="E909" s="599" t="str">
        <f>CONCATENATE("Кредиторська заборго-ваність на ",Лист1!C10)</f>
        <v>Кредиторська заборго-ваність на 01.01.20__</v>
      </c>
      <c r="F909" s="553" t="s">
        <v>153</v>
      </c>
      <c r="G909" s="598"/>
      <c r="H909" s="599" t="s">
        <v>284</v>
      </c>
      <c r="I909" s="599" t="s">
        <v>154</v>
      </c>
      <c r="J909" s="599" t="str">
        <f>CONCATENATE("Можлива кредиторська заборгованість на ",Лист1!$C$11,"  (5-6-7)")</f>
        <v>Можлива кредиторська заборгованість на 01.01.20__  (5-6-7)</v>
      </c>
      <c r="K909" s="553" t="s">
        <v>155</v>
      </c>
      <c r="L909" s="598"/>
      <c r="M909" s="599" t="s">
        <v>285</v>
      </c>
      <c r="N909" s="332"/>
      <c r="O909" s="332"/>
      <c r="P909" s="332"/>
      <c r="Q909" s="332"/>
      <c r="R909" s="332"/>
      <c r="S909" s="46"/>
      <c r="T909" s="332"/>
      <c r="U909" s="332"/>
    </row>
    <row r="910" spans="1:21" s="334" customFormat="1" ht="21.75" customHeight="1" thickBot="1">
      <c r="A910" s="600"/>
      <c r="B910" s="600"/>
      <c r="C910" s="600"/>
      <c r="D910" s="600"/>
      <c r="E910" s="600"/>
      <c r="F910" s="534"/>
      <c r="G910" s="558"/>
      <c r="H910" s="600"/>
      <c r="I910" s="600"/>
      <c r="J910" s="600"/>
      <c r="K910" s="534"/>
      <c r="L910" s="558"/>
      <c r="M910" s="600"/>
      <c r="N910" s="332"/>
      <c r="O910" s="332"/>
      <c r="P910" s="332"/>
      <c r="Q910" s="332"/>
      <c r="R910" s="332"/>
      <c r="S910" s="332"/>
      <c r="T910" s="332"/>
      <c r="U910" s="332"/>
    </row>
    <row r="911" spans="1:21" s="334" customFormat="1" ht="26.25" thickBot="1">
      <c r="A911" s="601"/>
      <c r="B911" s="601"/>
      <c r="C911" s="601"/>
      <c r="D911" s="522" t="str">
        <f>CONCATENATE("станом на ",Лист1!$B$10)</f>
        <v>станом на 20__</v>
      </c>
      <c r="E911" s="601"/>
      <c r="F911" s="517" t="s">
        <v>145</v>
      </c>
      <c r="G911" s="517" t="s">
        <v>146</v>
      </c>
      <c r="H911" s="601"/>
      <c r="I911" s="601"/>
      <c r="J911" s="601"/>
      <c r="K911" s="516" t="s">
        <v>145</v>
      </c>
      <c r="L911" s="516" t="s">
        <v>146</v>
      </c>
      <c r="M911" s="601"/>
      <c r="N911" s="332"/>
      <c r="O911" s="332"/>
      <c r="P911" s="332"/>
      <c r="Q911" s="332"/>
      <c r="R911" s="332"/>
      <c r="S911" s="332"/>
      <c r="T911" s="332"/>
      <c r="U911" s="332"/>
    </row>
    <row r="912" spans="1:21" s="159" customFormat="1" ht="13.5" thickBot="1">
      <c r="A912" s="156">
        <v>1</v>
      </c>
      <c r="B912" s="157">
        <v>2</v>
      </c>
      <c r="C912" s="158">
        <v>3</v>
      </c>
      <c r="D912" s="158">
        <v>4</v>
      </c>
      <c r="E912" s="158">
        <v>5</v>
      </c>
      <c r="F912" s="158">
        <v>6</v>
      </c>
      <c r="G912" s="158">
        <v>7</v>
      </c>
      <c r="H912" s="158">
        <v>8</v>
      </c>
      <c r="I912" s="158">
        <v>9</v>
      </c>
      <c r="J912" s="158">
        <v>10</v>
      </c>
      <c r="K912" s="158">
        <v>11</v>
      </c>
      <c r="L912" s="158">
        <v>12</v>
      </c>
      <c r="M912" s="96">
        <v>13</v>
      </c>
      <c r="N912" s="149"/>
      <c r="O912" s="149"/>
      <c r="P912" s="149"/>
      <c r="Q912" s="149"/>
      <c r="R912" s="149"/>
      <c r="S912" s="149"/>
      <c r="T912" s="149"/>
      <c r="U912" s="149"/>
    </row>
    <row r="913" spans="1:21" s="159" customFormat="1" ht="13.5" customHeight="1" hidden="1" thickBot="1">
      <c r="A913" s="156"/>
      <c r="B913" s="160" t="str">
        <f>CONCATENATE("Підпрограма   ",$B$11)</f>
        <v>Підпрограма   </v>
      </c>
      <c r="C913" s="158"/>
      <c r="D913" s="158"/>
      <c r="E913" s="158"/>
      <c r="F913" s="158"/>
      <c r="G913" s="158"/>
      <c r="H913" s="158"/>
      <c r="I913" s="158"/>
      <c r="J913" s="158"/>
      <c r="K913" s="158"/>
      <c r="L913" s="158"/>
      <c r="M913" s="96"/>
      <c r="N913" s="149"/>
      <c r="O913" s="149"/>
      <c r="P913" s="149"/>
      <c r="Q913" s="149"/>
      <c r="R913" s="149"/>
      <c r="S913" s="149"/>
      <c r="T913" s="149"/>
      <c r="U913" s="149"/>
    </row>
    <row r="914" spans="1:21" s="487" customFormat="1" ht="13.5" thickBot="1">
      <c r="A914" s="405"/>
      <c r="B914" s="406"/>
      <c r="C914" s="407" t="str">
        <f>C799</f>
        <v>Підпрограма  1</v>
      </c>
      <c r="D914" s="404">
        <f>D915+D946</f>
        <v>0</v>
      </c>
      <c r="E914" s="404">
        <f>E915+E946</f>
        <v>0</v>
      </c>
      <c r="F914" s="404">
        <f>F915+F946</f>
        <v>0</v>
      </c>
      <c r="G914" s="404">
        <f>G915+G946</f>
        <v>0</v>
      </c>
      <c r="H914" s="486">
        <f aca="true" t="shared" si="75" ref="H914:H959">D914-F914</f>
        <v>0</v>
      </c>
      <c r="I914" s="404">
        <f>I915+I946</f>
        <v>0</v>
      </c>
      <c r="J914" s="486">
        <f aca="true" t="shared" si="76" ref="J914:J959">E914-F914-G914</f>
        <v>0</v>
      </c>
      <c r="K914" s="404">
        <f>K915+K946</f>
        <v>0</v>
      </c>
      <c r="L914" s="404">
        <f>L915+L946</f>
        <v>0</v>
      </c>
      <c r="M914" s="486">
        <f>I914-J914</f>
        <v>0</v>
      </c>
      <c r="N914" s="115"/>
      <c r="O914" s="115"/>
      <c r="P914" s="115"/>
      <c r="Q914" s="115"/>
      <c r="R914" s="115"/>
      <c r="S914" s="115"/>
      <c r="T914" s="415"/>
      <c r="U914" s="415"/>
    </row>
    <row r="915" spans="1:19" ht="13.5" hidden="1" thickBot="1">
      <c r="A915" s="21"/>
      <c r="B915" s="21">
        <v>2000</v>
      </c>
      <c r="C915" s="24" t="s">
        <v>15</v>
      </c>
      <c r="D915" s="287">
        <f>D916+D921+D937+D940+D944+D945</f>
        <v>0</v>
      </c>
      <c r="E915" s="287">
        <f>E916+E921+E937+E940+E944+E945</f>
        <v>0</v>
      </c>
      <c r="F915" s="287">
        <f>F916+F921+F937+F940+F944+F945</f>
        <v>0</v>
      </c>
      <c r="G915" s="287">
        <f>G916+G921+G937+G940+G944+G945</f>
        <v>0</v>
      </c>
      <c r="H915" s="288">
        <f t="shared" si="75"/>
        <v>0</v>
      </c>
      <c r="I915" s="287">
        <f>I916+I921+I937+I940+I944+I945</f>
        <v>0</v>
      </c>
      <c r="J915" s="288">
        <f t="shared" si="76"/>
        <v>0</v>
      </c>
      <c r="K915" s="287">
        <f>K916+K921+K937+K940+K944+K945</f>
        <v>0</v>
      </c>
      <c r="L915" s="287">
        <f>L916+L921+L937+L940+L944+L945</f>
        <v>0</v>
      </c>
      <c r="M915" s="288">
        <f>I915-J915</f>
        <v>0</v>
      </c>
      <c r="N915" s="115"/>
      <c r="O915" s="115"/>
      <c r="P915" s="115"/>
      <c r="Q915" s="115"/>
      <c r="R915" s="115"/>
      <c r="S915" s="115"/>
    </row>
    <row r="916" spans="1:19" ht="13.5" hidden="1" thickBot="1">
      <c r="A916" s="21"/>
      <c r="B916" s="21">
        <v>2100</v>
      </c>
      <c r="C916" s="24" t="s">
        <v>16</v>
      </c>
      <c r="D916" s="287">
        <f>D917+D920</f>
        <v>0</v>
      </c>
      <c r="E916" s="287">
        <f>E917+E920</f>
        <v>0</v>
      </c>
      <c r="F916" s="287">
        <f>F917+F920</f>
        <v>0</v>
      </c>
      <c r="G916" s="287">
        <f>G917+G920</f>
        <v>0</v>
      </c>
      <c r="H916" s="288">
        <f t="shared" si="75"/>
        <v>0</v>
      </c>
      <c r="I916" s="287">
        <f>I917+I920</f>
        <v>0</v>
      </c>
      <c r="J916" s="288">
        <f t="shared" si="76"/>
        <v>0</v>
      </c>
      <c r="K916" s="287">
        <f>K917+K920</f>
        <v>0</v>
      </c>
      <c r="L916" s="287">
        <f>L917+L920</f>
        <v>0</v>
      </c>
      <c r="M916" s="288">
        <f>I916-J916</f>
        <v>0</v>
      </c>
      <c r="N916" s="115"/>
      <c r="O916" s="115"/>
      <c r="P916" s="115"/>
      <c r="Q916" s="115"/>
      <c r="R916" s="115"/>
      <c r="S916" s="115"/>
    </row>
    <row r="917" spans="1:19" ht="13.5" hidden="1" thickBot="1">
      <c r="A917" s="21"/>
      <c r="B917" s="21">
        <v>2110</v>
      </c>
      <c r="C917" s="24" t="s">
        <v>17</v>
      </c>
      <c r="D917" s="287">
        <f>SUM(D918:D919)</f>
        <v>0</v>
      </c>
      <c r="E917" s="287">
        <f>SUM(E918:E919)</f>
        <v>0</v>
      </c>
      <c r="F917" s="287">
        <f>SUM(F918:F919)</f>
        <v>0</v>
      </c>
      <c r="G917" s="287">
        <f>SUM(G918:G919)</f>
        <v>0</v>
      </c>
      <c r="H917" s="288">
        <f t="shared" si="75"/>
        <v>0</v>
      </c>
      <c r="I917" s="287">
        <f>SUM(I918:I919)</f>
        <v>0</v>
      </c>
      <c r="J917" s="288">
        <f t="shared" si="76"/>
        <v>0</v>
      </c>
      <c r="K917" s="287">
        <f>SUM(K918:K919)</f>
        <v>0</v>
      </c>
      <c r="L917" s="287">
        <f>SUM(L918:L919)</f>
        <v>0</v>
      </c>
      <c r="M917" s="288">
        <f>I917-J917</f>
        <v>0</v>
      </c>
      <c r="N917" s="115"/>
      <c r="O917" s="115"/>
      <c r="P917" s="115"/>
      <c r="Q917" s="115"/>
      <c r="R917" s="115"/>
      <c r="S917" s="115"/>
    </row>
    <row r="918" spans="1:19" ht="13.5" hidden="1" thickBot="1">
      <c r="A918" s="21"/>
      <c r="B918" s="21">
        <v>2111</v>
      </c>
      <c r="C918" s="24" t="s">
        <v>18</v>
      </c>
      <c r="D918" s="287">
        <f>H125</f>
        <v>0</v>
      </c>
      <c r="E918" s="287"/>
      <c r="F918" s="287"/>
      <c r="G918" s="287"/>
      <c r="H918" s="288">
        <f t="shared" si="75"/>
        <v>0</v>
      </c>
      <c r="I918" s="287">
        <f>L125</f>
        <v>0</v>
      </c>
      <c r="J918" s="288">
        <f t="shared" si="76"/>
        <v>0</v>
      </c>
      <c r="K918" s="287"/>
      <c r="L918" s="287"/>
      <c r="M918" s="288">
        <f>I918-K918</f>
        <v>0</v>
      </c>
      <c r="N918" s="115"/>
      <c r="O918" s="115"/>
      <c r="P918" s="115"/>
      <c r="Q918" s="115"/>
      <c r="R918" s="115"/>
      <c r="S918" s="115"/>
    </row>
    <row r="919" spans="1:19" ht="13.5" hidden="1" thickBot="1">
      <c r="A919" s="21"/>
      <c r="B919" s="21">
        <v>2112</v>
      </c>
      <c r="C919" s="24" t="s">
        <v>19</v>
      </c>
      <c r="D919" s="287">
        <f>H126</f>
        <v>0</v>
      </c>
      <c r="E919" s="287"/>
      <c r="F919" s="287"/>
      <c r="G919" s="287"/>
      <c r="H919" s="288">
        <f t="shared" si="75"/>
        <v>0</v>
      </c>
      <c r="I919" s="287">
        <f>L126</f>
        <v>0</v>
      </c>
      <c r="J919" s="288">
        <f t="shared" si="76"/>
        <v>0</v>
      </c>
      <c r="K919" s="287"/>
      <c r="L919" s="287"/>
      <c r="M919" s="288">
        <f>I919-K919</f>
        <v>0</v>
      </c>
      <c r="N919" s="115"/>
      <c r="O919" s="115"/>
      <c r="P919" s="115"/>
      <c r="Q919" s="115"/>
      <c r="R919" s="115"/>
      <c r="S919" s="115"/>
    </row>
    <row r="920" spans="1:19" ht="13.5" hidden="1" thickBot="1">
      <c r="A920" s="21"/>
      <c r="B920" s="21">
        <v>2120</v>
      </c>
      <c r="C920" s="24" t="s">
        <v>20</v>
      </c>
      <c r="D920" s="287">
        <f>H127</f>
        <v>0</v>
      </c>
      <c r="E920" s="287"/>
      <c r="F920" s="287"/>
      <c r="G920" s="287"/>
      <c r="H920" s="288">
        <f t="shared" si="75"/>
        <v>0</v>
      </c>
      <c r="I920" s="287">
        <f>L127</f>
        <v>0</v>
      </c>
      <c r="J920" s="288">
        <f t="shared" si="76"/>
        <v>0</v>
      </c>
      <c r="K920" s="287"/>
      <c r="L920" s="287"/>
      <c r="M920" s="288">
        <f>I920-K920</f>
        <v>0</v>
      </c>
      <c r="N920" s="115"/>
      <c r="O920" s="115"/>
      <c r="P920" s="115"/>
      <c r="Q920" s="115"/>
      <c r="R920" s="115"/>
      <c r="S920" s="115"/>
    </row>
    <row r="921" spans="1:19" ht="13.5" hidden="1" thickBot="1">
      <c r="A921" s="21"/>
      <c r="B921" s="21">
        <v>2200</v>
      </c>
      <c r="C921" s="24" t="s">
        <v>21</v>
      </c>
      <c r="D921" s="287">
        <f>SUM(D922:D928)+D934</f>
        <v>0</v>
      </c>
      <c r="E921" s="287">
        <f>SUM(E922:E928)+E934</f>
        <v>0</v>
      </c>
      <c r="F921" s="287">
        <f>SUM(F922:F928)+F934</f>
        <v>0</v>
      </c>
      <c r="G921" s="287">
        <f>SUM(G922:G928)+G934</f>
        <v>0</v>
      </c>
      <c r="H921" s="488">
        <f t="shared" si="75"/>
        <v>0</v>
      </c>
      <c r="I921" s="287">
        <f>SUM(I922:I928)+I934</f>
        <v>0</v>
      </c>
      <c r="J921" s="488">
        <f t="shared" si="76"/>
        <v>0</v>
      </c>
      <c r="K921" s="474">
        <f>SUM(K922:K928)+K934</f>
        <v>0</v>
      </c>
      <c r="L921" s="474">
        <f>SUM(L922:L928)+L934</f>
        <v>0</v>
      </c>
      <c r="M921" s="488">
        <f>I921-J921</f>
        <v>0</v>
      </c>
      <c r="N921" s="115"/>
      <c r="O921" s="115"/>
      <c r="P921" s="115"/>
      <c r="Q921" s="115"/>
      <c r="R921" s="115"/>
      <c r="S921" s="115"/>
    </row>
    <row r="922" spans="1:19" ht="13.5" hidden="1" thickBot="1">
      <c r="A922" s="21"/>
      <c r="B922" s="21">
        <v>2210</v>
      </c>
      <c r="C922" s="24" t="s">
        <v>22</v>
      </c>
      <c r="D922" s="287">
        <f>H129</f>
        <v>0</v>
      </c>
      <c r="E922" s="287"/>
      <c r="F922" s="287"/>
      <c r="G922" s="287"/>
      <c r="H922" s="288">
        <f t="shared" si="75"/>
        <v>0</v>
      </c>
      <c r="I922" s="287">
        <f>L129</f>
        <v>0</v>
      </c>
      <c r="J922" s="288">
        <f t="shared" si="76"/>
        <v>0</v>
      </c>
      <c r="K922" s="287"/>
      <c r="L922" s="287"/>
      <c r="M922" s="288">
        <f>I922-K922</f>
        <v>0</v>
      </c>
      <c r="N922" s="115"/>
      <c r="O922" s="115"/>
      <c r="P922" s="115"/>
      <c r="Q922" s="115"/>
      <c r="R922" s="115"/>
      <c r="S922" s="115"/>
    </row>
    <row r="923" spans="1:19" ht="13.5" hidden="1" thickBot="1">
      <c r="A923" s="21"/>
      <c r="B923" s="21">
        <v>2220</v>
      </c>
      <c r="C923" s="24" t="s">
        <v>23</v>
      </c>
      <c r="D923" s="287">
        <f>H130</f>
        <v>0</v>
      </c>
      <c r="E923" s="287"/>
      <c r="F923" s="287"/>
      <c r="G923" s="287"/>
      <c r="H923" s="288">
        <f t="shared" si="75"/>
        <v>0</v>
      </c>
      <c r="I923" s="287">
        <f>L130</f>
        <v>0</v>
      </c>
      <c r="J923" s="288">
        <f t="shared" si="76"/>
        <v>0</v>
      </c>
      <c r="K923" s="287"/>
      <c r="L923" s="287"/>
      <c r="M923" s="288">
        <f>I923-K923</f>
        <v>0</v>
      </c>
      <c r="N923" s="115"/>
      <c r="O923" s="115"/>
      <c r="P923" s="115"/>
      <c r="Q923" s="115"/>
      <c r="R923" s="115"/>
      <c r="S923" s="115"/>
    </row>
    <row r="924" spans="1:19" ht="13.5" hidden="1" thickBot="1">
      <c r="A924" s="21"/>
      <c r="B924" s="21">
        <v>2230</v>
      </c>
      <c r="C924" s="24" t="s">
        <v>24</v>
      </c>
      <c r="D924" s="287">
        <f>H131</f>
        <v>0</v>
      </c>
      <c r="E924" s="287"/>
      <c r="F924" s="287"/>
      <c r="G924" s="287"/>
      <c r="H924" s="288">
        <f t="shared" si="75"/>
        <v>0</v>
      </c>
      <c r="I924" s="287">
        <f>L131</f>
        <v>0</v>
      </c>
      <c r="J924" s="288">
        <f t="shared" si="76"/>
        <v>0</v>
      </c>
      <c r="K924" s="287"/>
      <c r="L924" s="287"/>
      <c r="M924" s="288">
        <f>I924-K924</f>
        <v>0</v>
      </c>
      <c r="N924" s="115"/>
      <c r="O924" s="115"/>
      <c r="P924" s="115"/>
      <c r="Q924" s="115"/>
      <c r="R924" s="115"/>
      <c r="S924" s="115"/>
    </row>
    <row r="925" spans="1:19" ht="13.5" hidden="1" thickBot="1">
      <c r="A925" s="21"/>
      <c r="B925" s="21">
        <v>2240</v>
      </c>
      <c r="C925" s="24" t="s">
        <v>25</v>
      </c>
      <c r="D925" s="287">
        <f>H132</f>
        <v>0</v>
      </c>
      <c r="E925" s="287"/>
      <c r="F925" s="287"/>
      <c r="G925" s="287"/>
      <c r="H925" s="288">
        <f t="shared" si="75"/>
        <v>0</v>
      </c>
      <c r="I925" s="287">
        <f>L132</f>
        <v>0</v>
      </c>
      <c r="J925" s="288">
        <f t="shared" si="76"/>
        <v>0</v>
      </c>
      <c r="K925" s="287"/>
      <c r="L925" s="287"/>
      <c r="M925" s="288">
        <f>I925-K925</f>
        <v>0</v>
      </c>
      <c r="N925" s="115"/>
      <c r="O925" s="115"/>
      <c r="P925" s="115"/>
      <c r="Q925" s="115"/>
      <c r="R925" s="115"/>
      <c r="S925" s="115"/>
    </row>
    <row r="926" spans="1:19" ht="13.5" hidden="1" thickBot="1">
      <c r="A926" s="21"/>
      <c r="B926" s="21">
        <v>2250</v>
      </c>
      <c r="C926" s="25" t="s">
        <v>26</v>
      </c>
      <c r="D926" s="287">
        <f>H133</f>
        <v>0</v>
      </c>
      <c r="E926" s="287"/>
      <c r="F926" s="287"/>
      <c r="G926" s="287"/>
      <c r="H926" s="288">
        <f t="shared" si="75"/>
        <v>0</v>
      </c>
      <c r="I926" s="287">
        <f>L133</f>
        <v>0</v>
      </c>
      <c r="J926" s="288">
        <f t="shared" si="76"/>
        <v>0</v>
      </c>
      <c r="K926" s="287"/>
      <c r="L926" s="287"/>
      <c r="M926" s="288">
        <f>I926-K926</f>
        <v>0</v>
      </c>
      <c r="N926" s="115"/>
      <c r="O926" s="115"/>
      <c r="P926" s="115"/>
      <c r="Q926" s="115"/>
      <c r="R926" s="115"/>
      <c r="S926" s="115"/>
    </row>
    <row r="927" spans="1:19" ht="13.5" hidden="1" thickBot="1">
      <c r="A927" s="21"/>
      <c r="B927" s="21">
        <v>2260</v>
      </c>
      <c r="C927" s="25" t="s">
        <v>27</v>
      </c>
      <c r="D927" s="287"/>
      <c r="E927" s="287"/>
      <c r="F927" s="287"/>
      <c r="G927" s="287"/>
      <c r="H927" s="288">
        <f t="shared" si="75"/>
        <v>0</v>
      </c>
      <c r="I927" s="287"/>
      <c r="J927" s="288">
        <f t="shared" si="76"/>
        <v>0</v>
      </c>
      <c r="K927" s="287"/>
      <c r="L927" s="287"/>
      <c r="M927" s="288">
        <f>I927-J927</f>
        <v>0</v>
      </c>
      <c r="N927" s="115"/>
      <c r="O927" s="115"/>
      <c r="P927" s="115"/>
      <c r="Q927" s="115"/>
      <c r="R927" s="115"/>
      <c r="S927" s="115"/>
    </row>
    <row r="928" spans="1:19" ht="13.5" hidden="1" thickBot="1">
      <c r="A928" s="21"/>
      <c r="B928" s="21">
        <v>2270</v>
      </c>
      <c r="C928" s="24" t="s">
        <v>28</v>
      </c>
      <c r="D928" s="287">
        <f>SUM(D929:D933)</f>
        <v>0</v>
      </c>
      <c r="E928" s="287">
        <f>SUM(E929:E933)</f>
        <v>0</v>
      </c>
      <c r="F928" s="287">
        <f>SUM(F929:F933)</f>
        <v>0</v>
      </c>
      <c r="G928" s="287">
        <f>SUM(G929:G933)</f>
        <v>0</v>
      </c>
      <c r="H928" s="288">
        <f t="shared" si="75"/>
        <v>0</v>
      </c>
      <c r="I928" s="287">
        <f>SUM(I929:I933)</f>
        <v>0</v>
      </c>
      <c r="J928" s="288">
        <f t="shared" si="76"/>
        <v>0</v>
      </c>
      <c r="K928" s="287">
        <f>SUM(K929:K933)</f>
        <v>0</v>
      </c>
      <c r="L928" s="287">
        <f>SUM(L929:L933)</f>
        <v>0</v>
      </c>
      <c r="M928" s="288">
        <f>I928-J928</f>
        <v>0</v>
      </c>
      <c r="N928" s="115"/>
      <c r="O928" s="115"/>
      <c r="P928" s="115"/>
      <c r="Q928" s="115"/>
      <c r="R928" s="115"/>
      <c r="S928" s="115"/>
    </row>
    <row r="929" spans="1:19" ht="13.5" hidden="1" thickBot="1">
      <c r="A929" s="21"/>
      <c r="B929" s="21">
        <v>2271</v>
      </c>
      <c r="C929" s="24" t="s">
        <v>29</v>
      </c>
      <c r="D929" s="287">
        <f>H136</f>
        <v>0</v>
      </c>
      <c r="E929" s="287"/>
      <c r="F929" s="287"/>
      <c r="G929" s="287"/>
      <c r="H929" s="288">
        <f t="shared" si="75"/>
        <v>0</v>
      </c>
      <c r="I929" s="287">
        <f>L136</f>
        <v>0</v>
      </c>
      <c r="J929" s="288">
        <f t="shared" si="76"/>
        <v>0</v>
      </c>
      <c r="K929" s="287"/>
      <c r="L929" s="287"/>
      <c r="M929" s="288">
        <f>I929-K929</f>
        <v>0</v>
      </c>
      <c r="N929" s="115"/>
      <c r="O929" s="115"/>
      <c r="P929" s="115"/>
      <c r="Q929" s="115"/>
      <c r="R929" s="115"/>
      <c r="S929" s="115"/>
    </row>
    <row r="930" spans="1:19" ht="13.5" hidden="1" thickBot="1">
      <c r="A930" s="21"/>
      <c r="B930" s="21">
        <v>2272</v>
      </c>
      <c r="C930" s="24" t="s">
        <v>30</v>
      </c>
      <c r="D930" s="287">
        <f>H137</f>
        <v>0</v>
      </c>
      <c r="E930" s="287"/>
      <c r="F930" s="287"/>
      <c r="G930" s="287"/>
      <c r="H930" s="288">
        <f t="shared" si="75"/>
        <v>0</v>
      </c>
      <c r="I930" s="287">
        <f>L137</f>
        <v>0</v>
      </c>
      <c r="J930" s="288">
        <f t="shared" si="76"/>
        <v>0</v>
      </c>
      <c r="K930" s="287"/>
      <c r="L930" s="287"/>
      <c r="M930" s="288">
        <f>I930-K930</f>
        <v>0</v>
      </c>
      <c r="N930" s="115"/>
      <c r="O930" s="115"/>
      <c r="P930" s="115"/>
      <c r="Q930" s="115"/>
      <c r="R930" s="115"/>
      <c r="S930" s="115"/>
    </row>
    <row r="931" spans="1:19" ht="13.5" hidden="1" thickBot="1">
      <c r="A931" s="21"/>
      <c r="B931" s="21">
        <v>2273</v>
      </c>
      <c r="C931" s="24" t="s">
        <v>31</v>
      </c>
      <c r="D931" s="287">
        <f>H138</f>
        <v>0</v>
      </c>
      <c r="E931" s="287"/>
      <c r="F931" s="287"/>
      <c r="G931" s="287"/>
      <c r="H931" s="288">
        <f t="shared" si="75"/>
        <v>0</v>
      </c>
      <c r="I931" s="287">
        <f>L138</f>
        <v>0</v>
      </c>
      <c r="J931" s="288">
        <f t="shared" si="76"/>
        <v>0</v>
      </c>
      <c r="K931" s="287"/>
      <c r="L931" s="287"/>
      <c r="M931" s="288">
        <f>I931-K931</f>
        <v>0</v>
      </c>
      <c r="N931" s="115"/>
      <c r="O931" s="115"/>
      <c r="P931" s="115"/>
      <c r="Q931" s="115"/>
      <c r="R931" s="115"/>
      <c r="S931" s="115"/>
    </row>
    <row r="932" spans="1:19" ht="13.5" hidden="1" thickBot="1">
      <c r="A932" s="21"/>
      <c r="B932" s="21">
        <v>2274</v>
      </c>
      <c r="C932" s="24" t="s">
        <v>32</v>
      </c>
      <c r="D932" s="287">
        <f>H139</f>
        <v>0</v>
      </c>
      <c r="E932" s="287"/>
      <c r="F932" s="287"/>
      <c r="G932" s="287"/>
      <c r="H932" s="288">
        <f t="shared" si="75"/>
        <v>0</v>
      </c>
      <c r="I932" s="287">
        <f>L139</f>
        <v>0</v>
      </c>
      <c r="J932" s="288">
        <f t="shared" si="76"/>
        <v>0</v>
      </c>
      <c r="K932" s="287"/>
      <c r="L932" s="287"/>
      <c r="M932" s="288">
        <f>I932-K932</f>
        <v>0</v>
      </c>
      <c r="N932" s="115"/>
      <c r="O932" s="115"/>
      <c r="P932" s="115"/>
      <c r="Q932" s="115"/>
      <c r="R932" s="115"/>
      <c r="S932" s="115"/>
    </row>
    <row r="933" spans="1:19" ht="13.5" hidden="1" thickBot="1">
      <c r="A933" s="21"/>
      <c r="B933" s="21">
        <v>2275</v>
      </c>
      <c r="C933" s="24" t="s">
        <v>33</v>
      </c>
      <c r="D933" s="287">
        <f>H140</f>
        <v>0</v>
      </c>
      <c r="E933" s="287"/>
      <c r="F933" s="287"/>
      <c r="G933" s="287"/>
      <c r="H933" s="288">
        <f t="shared" si="75"/>
        <v>0</v>
      </c>
      <c r="I933" s="287">
        <f>L140</f>
        <v>0</v>
      </c>
      <c r="J933" s="288">
        <f t="shared" si="76"/>
        <v>0</v>
      </c>
      <c r="K933" s="287"/>
      <c r="L933" s="287"/>
      <c r="M933" s="288">
        <f>I933-K933</f>
        <v>0</v>
      </c>
      <c r="N933" s="115"/>
      <c r="O933" s="115"/>
      <c r="P933" s="115"/>
      <c r="Q933" s="115"/>
      <c r="R933" s="115"/>
      <c r="S933" s="115"/>
    </row>
    <row r="934" spans="1:19" ht="23.25" hidden="1" thickBot="1">
      <c r="A934" s="21"/>
      <c r="B934" s="21">
        <v>2280</v>
      </c>
      <c r="C934" s="24" t="s">
        <v>34</v>
      </c>
      <c r="D934" s="287">
        <f>SUM(D935:D936)</f>
        <v>0</v>
      </c>
      <c r="E934" s="287">
        <f>SUM(E935:E936)</f>
        <v>0</v>
      </c>
      <c r="F934" s="287">
        <f>SUM(F935:F936)</f>
        <v>0</v>
      </c>
      <c r="G934" s="287">
        <f>SUM(G935:G936)</f>
        <v>0</v>
      </c>
      <c r="H934" s="288">
        <f t="shared" si="75"/>
        <v>0</v>
      </c>
      <c r="I934" s="287">
        <f>SUM(I935:I936)</f>
        <v>0</v>
      </c>
      <c r="J934" s="288">
        <f t="shared" si="76"/>
        <v>0</v>
      </c>
      <c r="K934" s="287">
        <f>SUM(K935:K936)</f>
        <v>0</v>
      </c>
      <c r="L934" s="287">
        <f>SUM(L935:L936)</f>
        <v>0</v>
      </c>
      <c r="M934" s="288">
        <f>I934-J934</f>
        <v>0</v>
      </c>
      <c r="N934" s="115"/>
      <c r="O934" s="115"/>
      <c r="P934" s="115"/>
      <c r="Q934" s="115"/>
      <c r="R934" s="115"/>
      <c r="S934" s="115"/>
    </row>
    <row r="935" spans="1:19" ht="23.25" hidden="1" thickBot="1">
      <c r="A935" s="21"/>
      <c r="B935" s="21">
        <v>2281</v>
      </c>
      <c r="C935" s="24" t="s">
        <v>35</v>
      </c>
      <c r="D935" s="287">
        <f>H142</f>
        <v>0</v>
      </c>
      <c r="E935" s="287"/>
      <c r="F935" s="287"/>
      <c r="G935" s="287"/>
      <c r="H935" s="288">
        <f t="shared" si="75"/>
        <v>0</v>
      </c>
      <c r="I935" s="287">
        <f>L142</f>
        <v>0</v>
      </c>
      <c r="J935" s="288">
        <f t="shared" si="76"/>
        <v>0</v>
      </c>
      <c r="K935" s="287"/>
      <c r="L935" s="287"/>
      <c r="M935" s="288">
        <f>I935-K935</f>
        <v>0</v>
      </c>
      <c r="N935" s="115"/>
      <c r="O935" s="115"/>
      <c r="P935" s="115"/>
      <c r="Q935" s="115"/>
      <c r="R935" s="115"/>
      <c r="S935" s="115"/>
    </row>
    <row r="936" spans="1:19" ht="34.5" hidden="1" thickBot="1">
      <c r="A936" s="21"/>
      <c r="B936" s="21">
        <v>2282</v>
      </c>
      <c r="C936" s="24" t="s">
        <v>283</v>
      </c>
      <c r="D936" s="287">
        <f>H143</f>
        <v>0</v>
      </c>
      <c r="E936" s="287"/>
      <c r="F936" s="287"/>
      <c r="G936" s="287"/>
      <c r="H936" s="288">
        <f t="shared" si="75"/>
        <v>0</v>
      </c>
      <c r="I936" s="287">
        <f>L143</f>
        <v>0</v>
      </c>
      <c r="J936" s="288">
        <f t="shared" si="76"/>
        <v>0</v>
      </c>
      <c r="K936" s="287"/>
      <c r="L936" s="287"/>
      <c r="M936" s="288">
        <f>I936-K936</f>
        <v>0</v>
      </c>
      <c r="N936" s="115"/>
      <c r="O936" s="115"/>
      <c r="P936" s="115"/>
      <c r="Q936" s="115"/>
      <c r="R936" s="115"/>
      <c r="S936" s="115"/>
    </row>
    <row r="937" spans="1:19" ht="13.5" hidden="1" thickBot="1">
      <c r="A937" s="21"/>
      <c r="B937" s="21">
        <v>2600</v>
      </c>
      <c r="C937" s="25" t="s">
        <v>37</v>
      </c>
      <c r="D937" s="287">
        <f>SUM(D938:D939)</f>
        <v>0</v>
      </c>
      <c r="E937" s="287">
        <f>SUM(E938:E939)</f>
        <v>0</v>
      </c>
      <c r="F937" s="287">
        <f>SUM(F938:F939)</f>
        <v>0</v>
      </c>
      <c r="G937" s="287">
        <f>SUM(G938:G939)</f>
        <v>0</v>
      </c>
      <c r="H937" s="288">
        <f t="shared" si="75"/>
        <v>0</v>
      </c>
      <c r="I937" s="287">
        <f>SUM(I938:I939)</f>
        <v>0</v>
      </c>
      <c r="J937" s="288">
        <f t="shared" si="76"/>
        <v>0</v>
      </c>
      <c r="K937" s="287">
        <f>SUM(K938:K939)</f>
        <v>0</v>
      </c>
      <c r="L937" s="287">
        <f>SUM(L938:L939)</f>
        <v>0</v>
      </c>
      <c r="M937" s="288">
        <f>I937-J937</f>
        <v>0</v>
      </c>
      <c r="N937" s="115"/>
      <c r="O937" s="115"/>
      <c r="P937" s="115"/>
      <c r="Q937" s="115"/>
      <c r="R937" s="115"/>
      <c r="S937" s="115"/>
    </row>
    <row r="938" spans="1:19" ht="23.25" customHeight="1" hidden="1" thickBot="1">
      <c r="A938" s="21"/>
      <c r="B938" s="21">
        <v>2610</v>
      </c>
      <c r="C938" s="25" t="s">
        <v>38</v>
      </c>
      <c r="D938" s="287">
        <f>H145</f>
        <v>0</v>
      </c>
      <c r="E938" s="287"/>
      <c r="F938" s="287"/>
      <c r="G938" s="287"/>
      <c r="H938" s="288">
        <f t="shared" si="75"/>
        <v>0</v>
      </c>
      <c r="I938" s="287">
        <f>L145</f>
        <v>0</v>
      </c>
      <c r="J938" s="288">
        <f t="shared" si="76"/>
        <v>0</v>
      </c>
      <c r="K938" s="287"/>
      <c r="L938" s="287"/>
      <c r="M938" s="288">
        <f>I938-K938</f>
        <v>0</v>
      </c>
      <c r="N938" s="115"/>
      <c r="O938" s="115"/>
      <c r="P938" s="115"/>
      <c r="Q938" s="115"/>
      <c r="R938" s="115"/>
      <c r="S938" s="115"/>
    </row>
    <row r="939" spans="1:19" ht="23.25" hidden="1" thickBot="1">
      <c r="A939" s="21"/>
      <c r="B939" s="21">
        <v>2620</v>
      </c>
      <c r="C939" s="25" t="s">
        <v>39</v>
      </c>
      <c r="D939" s="287">
        <f>H146</f>
        <v>0</v>
      </c>
      <c r="E939" s="287"/>
      <c r="F939" s="287"/>
      <c r="G939" s="287"/>
      <c r="H939" s="288">
        <f t="shared" si="75"/>
        <v>0</v>
      </c>
      <c r="I939" s="287">
        <f>L146</f>
        <v>0</v>
      </c>
      <c r="J939" s="288">
        <f t="shared" si="76"/>
        <v>0</v>
      </c>
      <c r="K939" s="287"/>
      <c r="L939" s="287"/>
      <c r="M939" s="288">
        <f>I939-K939</f>
        <v>0</v>
      </c>
      <c r="N939" s="115"/>
      <c r="O939" s="115"/>
      <c r="P939" s="115"/>
      <c r="Q939" s="115"/>
      <c r="R939" s="115"/>
      <c r="S939" s="115"/>
    </row>
    <row r="940" spans="1:19" ht="13.5" hidden="1" thickBot="1">
      <c r="A940" s="21"/>
      <c r="B940" s="21">
        <v>2700</v>
      </c>
      <c r="C940" s="25" t="s">
        <v>40</v>
      </c>
      <c r="D940" s="287">
        <f>SUM(D941:D943)</f>
        <v>0</v>
      </c>
      <c r="E940" s="287">
        <f>SUM(E941:E943)</f>
        <v>0</v>
      </c>
      <c r="F940" s="287">
        <f>SUM(F941:F943)</f>
        <v>0</v>
      </c>
      <c r="G940" s="287">
        <f>SUM(G941:G943)</f>
        <v>0</v>
      </c>
      <c r="H940" s="288">
        <f t="shared" si="75"/>
        <v>0</v>
      </c>
      <c r="I940" s="287">
        <f>SUM(I941:I943)</f>
        <v>0</v>
      </c>
      <c r="J940" s="288">
        <f t="shared" si="76"/>
        <v>0</v>
      </c>
      <c r="K940" s="287">
        <f>SUM(K941:K943)</f>
        <v>0</v>
      </c>
      <c r="L940" s="287">
        <f>SUM(L941:L943)</f>
        <v>0</v>
      </c>
      <c r="M940" s="288">
        <f>I940-J940</f>
        <v>0</v>
      </c>
      <c r="N940" s="115"/>
      <c r="O940" s="115"/>
      <c r="P940" s="115"/>
      <c r="Q940" s="115"/>
      <c r="R940" s="115"/>
      <c r="S940" s="115"/>
    </row>
    <row r="941" spans="1:19" ht="13.5" hidden="1" thickBot="1">
      <c r="A941" s="21"/>
      <c r="B941" s="21">
        <v>2710</v>
      </c>
      <c r="C941" s="25" t="s">
        <v>41</v>
      </c>
      <c r="D941" s="287">
        <f>H148</f>
        <v>0</v>
      </c>
      <c r="E941" s="287"/>
      <c r="F941" s="287"/>
      <c r="G941" s="287"/>
      <c r="H941" s="288">
        <f t="shared" si="75"/>
        <v>0</v>
      </c>
      <c r="I941" s="287">
        <f>L148</f>
        <v>0</v>
      </c>
      <c r="J941" s="288">
        <f t="shared" si="76"/>
        <v>0</v>
      </c>
      <c r="K941" s="287"/>
      <c r="L941" s="287"/>
      <c r="M941" s="288">
        <f>I941-K941</f>
        <v>0</v>
      </c>
      <c r="N941" s="115"/>
      <c r="O941" s="115"/>
      <c r="P941" s="115"/>
      <c r="Q941" s="115"/>
      <c r="R941" s="115"/>
      <c r="S941" s="115"/>
    </row>
    <row r="942" spans="1:19" ht="13.5" hidden="1" thickBot="1">
      <c r="A942" s="21"/>
      <c r="B942" s="21">
        <v>2720</v>
      </c>
      <c r="C942" s="25" t="s">
        <v>42</v>
      </c>
      <c r="D942" s="287">
        <f>H149</f>
        <v>0</v>
      </c>
      <c r="E942" s="287"/>
      <c r="F942" s="287"/>
      <c r="G942" s="287"/>
      <c r="H942" s="288">
        <f t="shared" si="75"/>
        <v>0</v>
      </c>
      <c r="I942" s="287">
        <f>L149</f>
        <v>0</v>
      </c>
      <c r="J942" s="288">
        <f t="shared" si="76"/>
        <v>0</v>
      </c>
      <c r="K942" s="287"/>
      <c r="L942" s="287"/>
      <c r="M942" s="288">
        <f>I942-K942</f>
        <v>0</v>
      </c>
      <c r="N942" s="115"/>
      <c r="O942" s="115"/>
      <c r="P942" s="115"/>
      <c r="Q942" s="115"/>
      <c r="R942" s="115"/>
      <c r="S942" s="115"/>
    </row>
    <row r="943" spans="1:19" ht="13.5" hidden="1" thickBot="1">
      <c r="A943" s="21"/>
      <c r="B943" s="21">
        <v>2730</v>
      </c>
      <c r="C943" s="25" t="s">
        <v>43</v>
      </c>
      <c r="D943" s="287">
        <f>H150</f>
        <v>0</v>
      </c>
      <c r="E943" s="287"/>
      <c r="F943" s="287"/>
      <c r="G943" s="287"/>
      <c r="H943" s="288">
        <f t="shared" si="75"/>
        <v>0</v>
      </c>
      <c r="I943" s="287">
        <f>L150</f>
        <v>0</v>
      </c>
      <c r="J943" s="288">
        <f t="shared" si="76"/>
        <v>0</v>
      </c>
      <c r="K943" s="287"/>
      <c r="L943" s="287"/>
      <c r="M943" s="288">
        <f>I943-K943</f>
        <v>0</v>
      </c>
      <c r="N943" s="115"/>
      <c r="O943" s="115"/>
      <c r="P943" s="115"/>
      <c r="Q943" s="115"/>
      <c r="R943" s="115"/>
      <c r="S943" s="115"/>
    </row>
    <row r="944" spans="1:19" ht="13.5" hidden="1" thickBot="1">
      <c r="A944" s="21"/>
      <c r="B944" s="21">
        <v>2800</v>
      </c>
      <c r="C944" s="25" t="s">
        <v>44</v>
      </c>
      <c r="D944" s="287">
        <f>H151</f>
        <v>0</v>
      </c>
      <c r="E944" s="287"/>
      <c r="F944" s="287"/>
      <c r="G944" s="287"/>
      <c r="H944" s="288">
        <f t="shared" si="75"/>
        <v>0</v>
      </c>
      <c r="I944" s="287">
        <f>L151</f>
        <v>0</v>
      </c>
      <c r="J944" s="288">
        <f t="shared" si="76"/>
        <v>0</v>
      </c>
      <c r="K944" s="287"/>
      <c r="L944" s="287"/>
      <c r="M944" s="288">
        <f>I944-K944</f>
        <v>0</v>
      </c>
      <c r="N944" s="115"/>
      <c r="O944" s="115"/>
      <c r="P944" s="115"/>
      <c r="Q944" s="115"/>
      <c r="R944" s="115"/>
      <c r="S944" s="115"/>
    </row>
    <row r="945" spans="1:19" ht="13.5" hidden="1" thickBot="1">
      <c r="A945" s="21"/>
      <c r="B945" s="21">
        <v>2900</v>
      </c>
      <c r="C945" s="25" t="s">
        <v>45</v>
      </c>
      <c r="D945" s="287"/>
      <c r="E945" s="287"/>
      <c r="F945" s="287"/>
      <c r="G945" s="287"/>
      <c r="H945" s="288">
        <f t="shared" si="75"/>
        <v>0</v>
      </c>
      <c r="I945" s="287"/>
      <c r="J945" s="288">
        <f t="shared" si="76"/>
        <v>0</v>
      </c>
      <c r="K945" s="287"/>
      <c r="L945" s="287"/>
      <c r="M945" s="288">
        <f>I945-J945</f>
        <v>0</v>
      </c>
      <c r="N945" s="115"/>
      <c r="O945" s="115"/>
      <c r="P945" s="115"/>
      <c r="Q945" s="115"/>
      <c r="R945" s="115"/>
      <c r="S945" s="115"/>
    </row>
    <row r="946" spans="1:19" ht="13.5" hidden="1" thickBot="1">
      <c r="A946" s="21"/>
      <c r="B946" s="21">
        <v>3000</v>
      </c>
      <c r="C946" s="24" t="s">
        <v>46</v>
      </c>
      <c r="D946" s="287">
        <f>D947+D959</f>
        <v>0</v>
      </c>
      <c r="E946" s="287">
        <f>E947+E959</f>
        <v>0</v>
      </c>
      <c r="F946" s="287">
        <f>F947+F959</f>
        <v>0</v>
      </c>
      <c r="G946" s="287">
        <f>G947+G959</f>
        <v>0</v>
      </c>
      <c r="H946" s="288">
        <f t="shared" si="75"/>
        <v>0</v>
      </c>
      <c r="I946" s="287">
        <f>I947+I959</f>
        <v>0</v>
      </c>
      <c r="J946" s="288">
        <f t="shared" si="76"/>
        <v>0</v>
      </c>
      <c r="K946" s="287">
        <f>K947+K959</f>
        <v>0</v>
      </c>
      <c r="L946" s="287">
        <f>L947+L959</f>
        <v>0</v>
      </c>
      <c r="M946" s="288">
        <f>I946-J946</f>
        <v>0</v>
      </c>
      <c r="N946" s="115"/>
      <c r="O946" s="115"/>
      <c r="P946" s="115"/>
      <c r="Q946" s="115"/>
      <c r="R946" s="115"/>
      <c r="S946" s="115"/>
    </row>
    <row r="947" spans="1:19" ht="13.5" hidden="1" thickBot="1">
      <c r="A947" s="21"/>
      <c r="B947" s="21">
        <v>3100</v>
      </c>
      <c r="C947" s="24" t="s">
        <v>47</v>
      </c>
      <c r="D947" s="287">
        <f>D948+D949+D952+D955</f>
        <v>0</v>
      </c>
      <c r="E947" s="287">
        <f>E948+E949+E952+E955</f>
        <v>0</v>
      </c>
      <c r="F947" s="287">
        <f>F948+F949+F952+F955</f>
        <v>0</v>
      </c>
      <c r="G947" s="287">
        <f>G948+G949+G952+G955</f>
        <v>0</v>
      </c>
      <c r="H947" s="288">
        <f t="shared" si="75"/>
        <v>0</v>
      </c>
      <c r="I947" s="287">
        <f>I948+I949+I952+I955</f>
        <v>0</v>
      </c>
      <c r="J947" s="288">
        <f t="shared" si="76"/>
        <v>0</v>
      </c>
      <c r="K947" s="287">
        <f>K948+K949+K952+K955</f>
        <v>0</v>
      </c>
      <c r="L947" s="287">
        <f>L948+L949+L952+L955</f>
        <v>0</v>
      </c>
      <c r="M947" s="288">
        <f>I947-J947</f>
        <v>0</v>
      </c>
      <c r="N947" s="115"/>
      <c r="O947" s="115"/>
      <c r="P947" s="115"/>
      <c r="Q947" s="115"/>
      <c r="R947" s="115"/>
      <c r="S947" s="115"/>
    </row>
    <row r="948" spans="1:19" ht="23.25" hidden="1" thickBot="1">
      <c r="A948" s="21"/>
      <c r="B948" s="21">
        <v>3110</v>
      </c>
      <c r="C948" s="24" t="s">
        <v>48</v>
      </c>
      <c r="D948" s="287">
        <f>H155</f>
        <v>0</v>
      </c>
      <c r="E948" s="287"/>
      <c r="F948" s="287"/>
      <c r="G948" s="287"/>
      <c r="H948" s="288">
        <f t="shared" si="75"/>
        <v>0</v>
      </c>
      <c r="I948" s="287">
        <f>L155</f>
        <v>0</v>
      </c>
      <c r="J948" s="288">
        <f t="shared" si="76"/>
        <v>0</v>
      </c>
      <c r="K948" s="287"/>
      <c r="L948" s="287"/>
      <c r="M948" s="288">
        <f>I948-K948</f>
        <v>0</v>
      </c>
      <c r="N948" s="115"/>
      <c r="O948" s="115"/>
      <c r="P948" s="115"/>
      <c r="Q948" s="115"/>
      <c r="R948" s="115"/>
      <c r="S948" s="115"/>
    </row>
    <row r="949" spans="1:19" ht="13.5" hidden="1" thickBot="1">
      <c r="A949" s="21"/>
      <c r="B949" s="21">
        <v>3120</v>
      </c>
      <c r="C949" s="24" t="s">
        <v>49</v>
      </c>
      <c r="D949" s="287">
        <f>SUM(D950:D951)</f>
        <v>0</v>
      </c>
      <c r="E949" s="287">
        <f>SUM(E950:E951)</f>
        <v>0</v>
      </c>
      <c r="F949" s="287">
        <f>SUM(F950:F951)</f>
        <v>0</v>
      </c>
      <c r="G949" s="287">
        <f>SUM(G950:G951)</f>
        <v>0</v>
      </c>
      <c r="H949" s="288">
        <f t="shared" si="75"/>
        <v>0</v>
      </c>
      <c r="I949" s="287">
        <f>SUM(I950:I951)</f>
        <v>0</v>
      </c>
      <c r="J949" s="288">
        <f t="shared" si="76"/>
        <v>0</v>
      </c>
      <c r="K949" s="287">
        <f>SUM(K950:K951)</f>
        <v>0</v>
      </c>
      <c r="L949" s="287">
        <f>SUM(L950:L951)</f>
        <v>0</v>
      </c>
      <c r="M949" s="288">
        <f>I949-J949</f>
        <v>0</v>
      </c>
      <c r="N949" s="115"/>
      <c r="O949" s="115"/>
      <c r="P949" s="115"/>
      <c r="Q949" s="115"/>
      <c r="R949" s="115"/>
      <c r="S949" s="115"/>
    </row>
    <row r="950" spans="1:19" ht="13.5" hidden="1" thickBot="1">
      <c r="A950" s="21"/>
      <c r="B950" s="21">
        <v>3121</v>
      </c>
      <c r="C950" s="24" t="s">
        <v>50</v>
      </c>
      <c r="D950" s="287">
        <f>H157</f>
        <v>0</v>
      </c>
      <c r="E950" s="287"/>
      <c r="F950" s="287"/>
      <c r="G950" s="287"/>
      <c r="H950" s="288">
        <f t="shared" si="75"/>
        <v>0</v>
      </c>
      <c r="I950" s="287">
        <f>L157</f>
        <v>0</v>
      </c>
      <c r="J950" s="288">
        <f t="shared" si="76"/>
        <v>0</v>
      </c>
      <c r="K950" s="287"/>
      <c r="L950" s="287"/>
      <c r="M950" s="288">
        <f>I950-K950</f>
        <v>0</v>
      </c>
      <c r="N950" s="115"/>
      <c r="O950" s="115"/>
      <c r="P950" s="115"/>
      <c r="Q950" s="115"/>
      <c r="R950" s="115"/>
      <c r="S950" s="115"/>
    </row>
    <row r="951" spans="1:19" ht="23.25" hidden="1" thickBot="1">
      <c r="A951" s="21"/>
      <c r="B951" s="21">
        <v>3122</v>
      </c>
      <c r="C951" s="24" t="s">
        <v>51</v>
      </c>
      <c r="D951" s="287">
        <f>H158</f>
        <v>0</v>
      </c>
      <c r="E951" s="287"/>
      <c r="F951" s="287"/>
      <c r="G951" s="287"/>
      <c r="H951" s="288">
        <f t="shared" si="75"/>
        <v>0</v>
      </c>
      <c r="I951" s="287">
        <f>L158</f>
        <v>0</v>
      </c>
      <c r="J951" s="288">
        <f t="shared" si="76"/>
        <v>0</v>
      </c>
      <c r="K951" s="287"/>
      <c r="L951" s="287"/>
      <c r="M951" s="288">
        <f>I951-K951</f>
        <v>0</v>
      </c>
      <c r="N951" s="115"/>
      <c r="O951" s="115"/>
      <c r="P951" s="115"/>
      <c r="Q951" s="115"/>
      <c r="R951" s="115"/>
      <c r="S951" s="115"/>
    </row>
    <row r="952" spans="1:19" ht="13.5" hidden="1" thickBot="1">
      <c r="A952" s="21"/>
      <c r="B952" s="21">
        <v>3130</v>
      </c>
      <c r="C952" s="24" t="s">
        <v>52</v>
      </c>
      <c r="D952" s="287">
        <f>SUM(D953:D954)</f>
        <v>0</v>
      </c>
      <c r="E952" s="287">
        <f>SUM(E953:E954)</f>
        <v>0</v>
      </c>
      <c r="F952" s="287">
        <f>SUM(F953:F954)</f>
        <v>0</v>
      </c>
      <c r="G952" s="287">
        <f>SUM(G953:G954)</f>
        <v>0</v>
      </c>
      <c r="H952" s="288">
        <f t="shared" si="75"/>
        <v>0</v>
      </c>
      <c r="I952" s="287">
        <f>SUM(I953:I954)</f>
        <v>0</v>
      </c>
      <c r="J952" s="288">
        <f t="shared" si="76"/>
        <v>0</v>
      </c>
      <c r="K952" s="287">
        <f>SUM(K953:K954)</f>
        <v>0</v>
      </c>
      <c r="L952" s="287">
        <f>SUM(L953:L954)</f>
        <v>0</v>
      </c>
      <c r="M952" s="288">
        <f>I952-J952</f>
        <v>0</v>
      </c>
      <c r="N952" s="115"/>
      <c r="O952" s="115"/>
      <c r="P952" s="115"/>
      <c r="Q952" s="115"/>
      <c r="R952" s="115"/>
      <c r="S952" s="115"/>
    </row>
    <row r="953" spans="1:19" ht="23.25" hidden="1" thickBot="1">
      <c r="A953" s="21"/>
      <c r="B953" s="21">
        <v>3131</v>
      </c>
      <c r="C953" s="24" t="s">
        <v>53</v>
      </c>
      <c r="D953" s="287">
        <f>H160</f>
        <v>0</v>
      </c>
      <c r="E953" s="287"/>
      <c r="F953" s="287"/>
      <c r="G953" s="287"/>
      <c r="H953" s="288">
        <f t="shared" si="75"/>
        <v>0</v>
      </c>
      <c r="I953" s="287">
        <f>L160</f>
        <v>0</v>
      </c>
      <c r="J953" s="288">
        <f t="shared" si="76"/>
        <v>0</v>
      </c>
      <c r="K953" s="287"/>
      <c r="L953" s="287"/>
      <c r="M953" s="288">
        <f>I953-K953</f>
        <v>0</v>
      </c>
      <c r="N953" s="115"/>
      <c r="O953" s="115"/>
      <c r="P953" s="115"/>
      <c r="Q953" s="115"/>
      <c r="R953" s="115"/>
      <c r="S953" s="115"/>
    </row>
    <row r="954" spans="1:19" ht="13.5" hidden="1" thickBot="1">
      <c r="A954" s="21"/>
      <c r="B954" s="21">
        <v>3132</v>
      </c>
      <c r="C954" s="24" t="s">
        <v>54</v>
      </c>
      <c r="D954" s="287">
        <f>H161</f>
        <v>0</v>
      </c>
      <c r="E954" s="287"/>
      <c r="F954" s="287"/>
      <c r="G954" s="287"/>
      <c r="H954" s="288">
        <f t="shared" si="75"/>
        <v>0</v>
      </c>
      <c r="I954" s="287">
        <f>L161</f>
        <v>0</v>
      </c>
      <c r="J954" s="288">
        <f t="shared" si="76"/>
        <v>0</v>
      </c>
      <c r="K954" s="287"/>
      <c r="L954" s="287"/>
      <c r="M954" s="288">
        <f>I954-K954</f>
        <v>0</v>
      </c>
      <c r="N954" s="115"/>
      <c r="O954" s="115"/>
      <c r="P954" s="115"/>
      <c r="Q954" s="115"/>
      <c r="R954" s="115"/>
      <c r="S954" s="115"/>
    </row>
    <row r="955" spans="1:19" ht="13.5" hidden="1" thickBot="1">
      <c r="A955" s="21"/>
      <c r="B955" s="21">
        <v>3140</v>
      </c>
      <c r="C955" s="24" t="s">
        <v>55</v>
      </c>
      <c r="D955" s="287">
        <f>SUM(D956:D958)</f>
        <v>0</v>
      </c>
      <c r="E955" s="287">
        <f>SUM(E956:E958)</f>
        <v>0</v>
      </c>
      <c r="F955" s="287">
        <f>SUM(F956:F958)</f>
        <v>0</v>
      </c>
      <c r="G955" s="287">
        <f>SUM(G956:G958)</f>
        <v>0</v>
      </c>
      <c r="H955" s="288">
        <f t="shared" si="75"/>
        <v>0</v>
      </c>
      <c r="I955" s="287">
        <f>SUM(I956:I958)</f>
        <v>0</v>
      </c>
      <c r="J955" s="288">
        <f t="shared" si="76"/>
        <v>0</v>
      </c>
      <c r="K955" s="287">
        <f>SUM(K956:K958)</f>
        <v>0</v>
      </c>
      <c r="L955" s="287">
        <f>SUM(L956:L958)</f>
        <v>0</v>
      </c>
      <c r="M955" s="288">
        <f>I955-J955</f>
        <v>0</v>
      </c>
      <c r="N955" s="115"/>
      <c r="O955" s="115"/>
      <c r="P955" s="115"/>
      <c r="Q955" s="115"/>
      <c r="R955" s="115"/>
      <c r="S955" s="115"/>
    </row>
    <row r="956" spans="1:19" ht="13.5" hidden="1" thickBot="1">
      <c r="A956" s="21"/>
      <c r="B956" s="21">
        <v>3141</v>
      </c>
      <c r="C956" s="24" t="s">
        <v>56</v>
      </c>
      <c r="D956" s="287">
        <f>H163</f>
        <v>0</v>
      </c>
      <c r="E956" s="287"/>
      <c r="F956" s="287"/>
      <c r="G956" s="287"/>
      <c r="H956" s="288">
        <f t="shared" si="75"/>
        <v>0</v>
      </c>
      <c r="I956" s="287">
        <f>L163</f>
        <v>0</v>
      </c>
      <c r="J956" s="288">
        <f t="shared" si="76"/>
        <v>0</v>
      </c>
      <c r="K956" s="287"/>
      <c r="L956" s="287"/>
      <c r="M956" s="288">
        <f>I956-K956</f>
        <v>0</v>
      </c>
      <c r="N956" s="115"/>
      <c r="O956" s="115"/>
      <c r="P956" s="115"/>
      <c r="Q956" s="115"/>
      <c r="R956" s="115"/>
      <c r="S956" s="115"/>
    </row>
    <row r="957" spans="1:19" ht="13.5" hidden="1" thickBot="1">
      <c r="A957" s="21"/>
      <c r="B957" s="21">
        <v>3142</v>
      </c>
      <c r="C957" s="24" t="s">
        <v>57</v>
      </c>
      <c r="D957" s="287">
        <f>H164</f>
        <v>0</v>
      </c>
      <c r="E957" s="287"/>
      <c r="F957" s="287"/>
      <c r="G957" s="287"/>
      <c r="H957" s="288">
        <f t="shared" si="75"/>
        <v>0</v>
      </c>
      <c r="I957" s="287">
        <f>L164</f>
        <v>0</v>
      </c>
      <c r="J957" s="288">
        <f t="shared" si="76"/>
        <v>0</v>
      </c>
      <c r="K957" s="287"/>
      <c r="L957" s="287"/>
      <c r="M957" s="288">
        <f>I957-K957</f>
        <v>0</v>
      </c>
      <c r="N957" s="115"/>
      <c r="O957" s="115"/>
      <c r="P957" s="115"/>
      <c r="Q957" s="115"/>
      <c r="R957" s="115"/>
      <c r="S957" s="115"/>
    </row>
    <row r="958" spans="1:19" ht="23.25" hidden="1" thickBot="1">
      <c r="A958" s="21"/>
      <c r="B958" s="21">
        <v>3143</v>
      </c>
      <c r="C958" s="24" t="s">
        <v>58</v>
      </c>
      <c r="D958" s="287">
        <f>H165</f>
        <v>0</v>
      </c>
      <c r="E958" s="287"/>
      <c r="F958" s="287"/>
      <c r="G958" s="287"/>
      <c r="H958" s="288">
        <f t="shared" si="75"/>
        <v>0</v>
      </c>
      <c r="I958" s="287">
        <f>L165</f>
        <v>0</v>
      </c>
      <c r="J958" s="288">
        <f t="shared" si="76"/>
        <v>0</v>
      </c>
      <c r="K958" s="287"/>
      <c r="L958" s="287"/>
      <c r="M958" s="288">
        <f>I958-K958</f>
        <v>0</v>
      </c>
      <c r="N958" s="115"/>
      <c r="O958" s="115"/>
      <c r="P958" s="115"/>
      <c r="Q958" s="115"/>
      <c r="R958" s="115"/>
      <c r="S958" s="115"/>
    </row>
    <row r="959" spans="1:19" ht="13.5" hidden="1" thickBot="1">
      <c r="A959" s="21"/>
      <c r="B959" s="21">
        <v>3200</v>
      </c>
      <c r="C959" s="24" t="s">
        <v>59</v>
      </c>
      <c r="D959" s="287">
        <f>H166</f>
        <v>0</v>
      </c>
      <c r="E959" s="287"/>
      <c r="F959" s="287"/>
      <c r="G959" s="287"/>
      <c r="H959" s="288">
        <f t="shared" si="75"/>
        <v>0</v>
      </c>
      <c r="I959" s="287">
        <f>L166</f>
        <v>0</v>
      </c>
      <c r="J959" s="288">
        <f t="shared" si="76"/>
        <v>0</v>
      </c>
      <c r="K959" s="287"/>
      <c r="L959" s="287"/>
      <c r="M959" s="288">
        <f>I959-K959</f>
        <v>0</v>
      </c>
      <c r="N959" s="115"/>
      <c r="O959" s="115"/>
      <c r="P959" s="115"/>
      <c r="Q959" s="115"/>
      <c r="R959" s="115"/>
      <c r="S959" s="115"/>
    </row>
    <row r="960" spans="1:19" ht="79.5" customHeight="1" hidden="1" thickBot="1">
      <c r="A960" s="21"/>
      <c r="B960" s="21">
        <v>3210</v>
      </c>
      <c r="C960" s="24" t="s">
        <v>60</v>
      </c>
      <c r="D960" s="287"/>
      <c r="E960" s="287"/>
      <c r="F960" s="287"/>
      <c r="G960" s="287"/>
      <c r="H960" s="288"/>
      <c r="I960" s="287"/>
      <c r="J960" s="288"/>
      <c r="K960" s="287"/>
      <c r="L960" s="287"/>
      <c r="M960" s="288"/>
      <c r="N960" s="115"/>
      <c r="O960" s="115"/>
      <c r="P960" s="115"/>
      <c r="Q960" s="115"/>
      <c r="R960" s="115"/>
      <c r="S960" s="115"/>
    </row>
    <row r="961" spans="1:19" ht="23.25" hidden="1" thickBot="1">
      <c r="A961" s="21"/>
      <c r="B961" s="21">
        <v>3220</v>
      </c>
      <c r="C961" s="24" t="s">
        <v>61</v>
      </c>
      <c r="D961" s="287">
        <f>H168</f>
        <v>0</v>
      </c>
      <c r="E961" s="287"/>
      <c r="F961" s="287"/>
      <c r="G961" s="287"/>
      <c r="H961" s="288">
        <f>D961-F961</f>
        <v>0</v>
      </c>
      <c r="I961" s="287">
        <f>L168</f>
        <v>0</v>
      </c>
      <c r="J961" s="288">
        <f>E961-F961-G961</f>
        <v>0</v>
      </c>
      <c r="K961" s="287"/>
      <c r="L961" s="287"/>
      <c r="M961" s="288">
        <f>I961-K961</f>
        <v>0</v>
      </c>
      <c r="N961" s="115"/>
      <c r="O961" s="115"/>
      <c r="P961" s="115"/>
      <c r="Q961" s="115"/>
      <c r="R961" s="115"/>
      <c r="S961" s="115"/>
    </row>
    <row r="962" spans="1:19" ht="13.5" hidden="1" thickBot="1">
      <c r="A962" s="21"/>
      <c r="B962" s="21">
        <v>3240</v>
      </c>
      <c r="C962" s="24" t="s">
        <v>62</v>
      </c>
      <c r="D962" s="287">
        <f>H169</f>
        <v>0</v>
      </c>
      <c r="E962" s="287"/>
      <c r="F962" s="287"/>
      <c r="G962" s="287"/>
      <c r="H962" s="288">
        <f>D962-F962</f>
        <v>0</v>
      </c>
      <c r="I962" s="287">
        <f>L169</f>
        <v>0</v>
      </c>
      <c r="J962" s="288">
        <f>E962-F962-G962</f>
        <v>0</v>
      </c>
      <c r="K962" s="287"/>
      <c r="L962" s="287"/>
      <c r="M962" s="288">
        <f>I962-K962</f>
        <v>0</v>
      </c>
      <c r="N962" s="115"/>
      <c r="O962" s="115"/>
      <c r="P962" s="115"/>
      <c r="Q962" s="115"/>
      <c r="R962" s="115"/>
      <c r="S962" s="115"/>
    </row>
    <row r="963" spans="1:19" ht="13.5" thickBot="1">
      <c r="A963" s="21"/>
      <c r="B963" s="399"/>
      <c r="C963" s="408"/>
      <c r="D963" s="474"/>
      <c r="E963" s="474"/>
      <c r="F963" s="474"/>
      <c r="G963" s="474"/>
      <c r="H963" s="488"/>
      <c r="I963" s="474"/>
      <c r="J963" s="488"/>
      <c r="K963" s="474"/>
      <c r="L963" s="474"/>
      <c r="M963" s="488"/>
      <c r="N963" s="115"/>
      <c r="O963" s="115"/>
      <c r="P963" s="115"/>
      <c r="Q963" s="115"/>
      <c r="R963" s="115"/>
      <c r="S963" s="115"/>
    </row>
    <row r="964" spans="1:21" s="487" customFormat="1" ht="13.5" thickBot="1">
      <c r="A964" s="405"/>
      <c r="B964" s="406"/>
      <c r="C964" s="407" t="str">
        <f>C849</f>
        <v>Підпрограма  2</v>
      </c>
      <c r="D964" s="491">
        <f>D965+D996</f>
        <v>0</v>
      </c>
      <c r="E964" s="491">
        <f>E965+E996</f>
        <v>0</v>
      </c>
      <c r="F964" s="491">
        <f>F965+F996</f>
        <v>0</v>
      </c>
      <c r="G964" s="491">
        <f>G965+G996</f>
        <v>0</v>
      </c>
      <c r="H964" s="492">
        <f aca="true" t="shared" si="77" ref="H964:H1009">D964-F964</f>
        <v>0</v>
      </c>
      <c r="I964" s="491">
        <f>I965+I996</f>
        <v>0</v>
      </c>
      <c r="J964" s="492">
        <f aca="true" t="shared" si="78" ref="J964:J1009">E964-F964-G964</f>
        <v>0</v>
      </c>
      <c r="K964" s="491">
        <f>K965+K996</f>
        <v>0</v>
      </c>
      <c r="L964" s="491">
        <f>L965+L996</f>
        <v>0</v>
      </c>
      <c r="M964" s="493">
        <f>I964-J964</f>
        <v>0</v>
      </c>
      <c r="N964" s="115"/>
      <c r="O964" s="115"/>
      <c r="P964" s="115"/>
      <c r="Q964" s="115"/>
      <c r="R964" s="115"/>
      <c r="S964" s="115"/>
      <c r="T964" s="415"/>
      <c r="U964" s="415"/>
    </row>
    <row r="965" spans="1:13" ht="13.5" hidden="1" thickBot="1">
      <c r="A965" s="21"/>
      <c r="B965" s="21">
        <v>2000</v>
      </c>
      <c r="C965" s="24" t="s">
        <v>15</v>
      </c>
      <c r="D965" s="287">
        <f>D966+D971+D987+D990+D994+D995</f>
        <v>0</v>
      </c>
      <c r="E965" s="287">
        <f>E966+E971+E987+E990+E994+E995</f>
        <v>0</v>
      </c>
      <c r="F965" s="287">
        <f>F966+F971+F987+F990+F994+F995</f>
        <v>0</v>
      </c>
      <c r="G965" s="287">
        <f>G966+G971+G987+G990+G994+G995</f>
        <v>0</v>
      </c>
      <c r="H965" s="288">
        <f t="shared" si="77"/>
        <v>0</v>
      </c>
      <c r="I965" s="287">
        <f>I966+I971+I987+I990+I994+I995</f>
        <v>0</v>
      </c>
      <c r="J965" s="288">
        <f t="shared" si="78"/>
        <v>0</v>
      </c>
      <c r="K965" s="287">
        <f>K966+K971+K987+K990+K994+K995</f>
        <v>0</v>
      </c>
      <c r="L965" s="287">
        <f>L966+L971+L987+L990+L994+L995</f>
        <v>0</v>
      </c>
      <c r="M965" s="289">
        <f>I965-J965</f>
        <v>0</v>
      </c>
    </row>
    <row r="966" spans="1:13" ht="13.5" hidden="1" thickBot="1">
      <c r="A966" s="21"/>
      <c r="B966" s="21">
        <v>2100</v>
      </c>
      <c r="C966" s="24" t="s">
        <v>16</v>
      </c>
      <c r="D966" s="287">
        <f>D967+D970</f>
        <v>0</v>
      </c>
      <c r="E966" s="287">
        <f>E967+E970</f>
        <v>0</v>
      </c>
      <c r="F966" s="287">
        <f>F967+F970</f>
        <v>0</v>
      </c>
      <c r="G966" s="287">
        <f>G967+G970</f>
        <v>0</v>
      </c>
      <c r="H966" s="288">
        <f t="shared" si="77"/>
        <v>0</v>
      </c>
      <c r="I966" s="287">
        <f>I967+I970</f>
        <v>0</v>
      </c>
      <c r="J966" s="288">
        <f t="shared" si="78"/>
        <v>0</v>
      </c>
      <c r="K966" s="287">
        <f>K967+K970</f>
        <v>0</v>
      </c>
      <c r="L966" s="287">
        <f>L967+L970</f>
        <v>0</v>
      </c>
      <c r="M966" s="289">
        <f>I966-J966</f>
        <v>0</v>
      </c>
    </row>
    <row r="967" spans="1:13" ht="13.5" hidden="1" thickBot="1">
      <c r="A967" s="21"/>
      <c r="B967" s="21">
        <v>2110</v>
      </c>
      <c r="C967" s="24" t="s">
        <v>17</v>
      </c>
      <c r="D967" s="287">
        <f>SUM(D968:D969)</f>
        <v>0</v>
      </c>
      <c r="E967" s="287">
        <f>SUM(E968:E969)</f>
        <v>0</v>
      </c>
      <c r="F967" s="287">
        <f>SUM(F968:F969)</f>
        <v>0</v>
      </c>
      <c r="G967" s="287">
        <f>SUM(G968:G969)</f>
        <v>0</v>
      </c>
      <c r="H967" s="288">
        <f t="shared" si="77"/>
        <v>0</v>
      </c>
      <c r="I967" s="287">
        <f>SUM(I968:I969)</f>
        <v>0</v>
      </c>
      <c r="J967" s="288">
        <f t="shared" si="78"/>
        <v>0</v>
      </c>
      <c r="K967" s="287">
        <f>SUM(K968:K969)</f>
        <v>0</v>
      </c>
      <c r="L967" s="287">
        <f>SUM(L968:L969)</f>
        <v>0</v>
      </c>
      <c r="M967" s="289">
        <f>I967-J967</f>
        <v>0</v>
      </c>
    </row>
    <row r="968" spans="1:13" ht="13.5" hidden="1" thickBot="1">
      <c r="A968" s="21"/>
      <c r="B968" s="21">
        <v>2111</v>
      </c>
      <c r="C968" s="24" t="s">
        <v>18</v>
      </c>
      <c r="D968" s="287">
        <f>H175</f>
        <v>0</v>
      </c>
      <c r="E968" s="287"/>
      <c r="F968" s="287"/>
      <c r="G968" s="287"/>
      <c r="H968" s="288">
        <f t="shared" si="77"/>
        <v>0</v>
      </c>
      <c r="I968" s="287">
        <f>L175</f>
        <v>0</v>
      </c>
      <c r="J968" s="288">
        <f t="shared" si="78"/>
        <v>0</v>
      </c>
      <c r="K968" s="287"/>
      <c r="L968" s="287"/>
      <c r="M968" s="289">
        <f>I968-K968</f>
        <v>0</v>
      </c>
    </row>
    <row r="969" spans="1:13" ht="13.5" hidden="1" thickBot="1">
      <c r="A969" s="21"/>
      <c r="B969" s="21">
        <v>2112</v>
      </c>
      <c r="C969" s="24" t="s">
        <v>19</v>
      </c>
      <c r="D969" s="287">
        <f>H176</f>
        <v>0</v>
      </c>
      <c r="E969" s="287"/>
      <c r="F969" s="287"/>
      <c r="G969" s="287"/>
      <c r="H969" s="288">
        <f t="shared" si="77"/>
        <v>0</v>
      </c>
      <c r="I969" s="287">
        <f>L176</f>
        <v>0</v>
      </c>
      <c r="J969" s="288">
        <f t="shared" si="78"/>
        <v>0</v>
      </c>
      <c r="K969" s="287"/>
      <c r="L969" s="287"/>
      <c r="M969" s="289">
        <f>I969-K969</f>
        <v>0</v>
      </c>
    </row>
    <row r="970" spans="1:13" ht="13.5" hidden="1" thickBot="1">
      <c r="A970" s="21"/>
      <c r="B970" s="21">
        <v>2120</v>
      </c>
      <c r="C970" s="24" t="s">
        <v>20</v>
      </c>
      <c r="D970" s="287">
        <f>H177</f>
        <v>0</v>
      </c>
      <c r="E970" s="287"/>
      <c r="F970" s="287"/>
      <c r="G970" s="287"/>
      <c r="H970" s="488">
        <f t="shared" si="77"/>
        <v>0</v>
      </c>
      <c r="I970" s="474">
        <f>L177</f>
        <v>0</v>
      </c>
      <c r="J970" s="488">
        <f t="shared" si="78"/>
        <v>0</v>
      </c>
      <c r="K970" s="474"/>
      <c r="L970" s="474"/>
      <c r="M970" s="494">
        <f>I970-K970</f>
        <v>0</v>
      </c>
    </row>
    <row r="971" spans="1:13" ht="13.5" hidden="1" thickBot="1">
      <c r="A971" s="21"/>
      <c r="B971" s="21">
        <v>2200</v>
      </c>
      <c r="C971" s="24" t="s">
        <v>21</v>
      </c>
      <c r="D971" s="287">
        <f>SUM(D972:D978)+D984</f>
        <v>0</v>
      </c>
      <c r="E971" s="287">
        <f>SUM(E972:E978)+E984</f>
        <v>0</v>
      </c>
      <c r="F971" s="287">
        <f>SUM(F972:F978)+F984</f>
        <v>0</v>
      </c>
      <c r="G971" s="478">
        <f>SUM(G972:G978)+G984</f>
        <v>0</v>
      </c>
      <c r="H971" s="479">
        <f t="shared" si="77"/>
        <v>0</v>
      </c>
      <c r="I971" s="479">
        <f>SUM(I972:I978)+I984</f>
        <v>0</v>
      </c>
      <c r="J971" s="497">
        <f t="shared" si="78"/>
        <v>0</v>
      </c>
      <c r="K971" s="479">
        <f>SUM(K972:K978)+K984</f>
        <v>0</v>
      </c>
      <c r="L971" s="479">
        <f>SUM(L972:L978)+L984</f>
        <v>0</v>
      </c>
      <c r="M971" s="489">
        <f>I971-J971</f>
        <v>0</v>
      </c>
    </row>
    <row r="972" spans="1:13" ht="13.5" hidden="1" thickBot="1">
      <c r="A972" s="21"/>
      <c r="B972" s="21">
        <v>2210</v>
      </c>
      <c r="C972" s="24" t="s">
        <v>22</v>
      </c>
      <c r="D972" s="287">
        <f>H179</f>
        <v>0</v>
      </c>
      <c r="E972" s="287"/>
      <c r="F972" s="287"/>
      <c r="G972" s="287"/>
      <c r="H972" s="288">
        <f t="shared" si="77"/>
        <v>0</v>
      </c>
      <c r="I972" s="287">
        <f>L179</f>
        <v>0</v>
      </c>
      <c r="J972" s="288">
        <f t="shared" si="78"/>
        <v>0</v>
      </c>
      <c r="K972" s="287"/>
      <c r="L972" s="287"/>
      <c r="M972" s="289">
        <f>I972-K972</f>
        <v>0</v>
      </c>
    </row>
    <row r="973" spans="1:13" ht="13.5" hidden="1" thickBot="1">
      <c r="A973" s="21"/>
      <c r="B973" s="21">
        <v>2220</v>
      </c>
      <c r="C973" s="24" t="s">
        <v>23</v>
      </c>
      <c r="D973" s="287">
        <f>H180</f>
        <v>0</v>
      </c>
      <c r="E973" s="287"/>
      <c r="F973" s="287"/>
      <c r="G973" s="287"/>
      <c r="H973" s="288">
        <f t="shared" si="77"/>
        <v>0</v>
      </c>
      <c r="I973" s="287">
        <f>L180</f>
        <v>0</v>
      </c>
      <c r="J973" s="288">
        <f t="shared" si="78"/>
        <v>0</v>
      </c>
      <c r="K973" s="287"/>
      <c r="L973" s="287"/>
      <c r="M973" s="289">
        <f>I973-K973</f>
        <v>0</v>
      </c>
    </row>
    <row r="974" spans="1:13" ht="13.5" hidden="1" thickBot="1">
      <c r="A974" s="21"/>
      <c r="B974" s="21">
        <v>2230</v>
      </c>
      <c r="C974" s="24" t="s">
        <v>24</v>
      </c>
      <c r="D974" s="287">
        <f>H181</f>
        <v>0</v>
      </c>
      <c r="E974" s="287"/>
      <c r="F974" s="287"/>
      <c r="G974" s="287"/>
      <c r="H974" s="288">
        <f t="shared" si="77"/>
        <v>0</v>
      </c>
      <c r="I974" s="287">
        <f>L181</f>
        <v>0</v>
      </c>
      <c r="J974" s="288">
        <f t="shared" si="78"/>
        <v>0</v>
      </c>
      <c r="K974" s="287"/>
      <c r="L974" s="287"/>
      <c r="M974" s="289">
        <f>I974-K974</f>
        <v>0</v>
      </c>
    </row>
    <row r="975" spans="1:13" ht="13.5" hidden="1" thickBot="1">
      <c r="A975" s="21"/>
      <c r="B975" s="21">
        <v>2240</v>
      </c>
      <c r="C975" s="24" t="s">
        <v>25</v>
      </c>
      <c r="D975" s="287">
        <f>H182</f>
        <v>0</v>
      </c>
      <c r="E975" s="287"/>
      <c r="F975" s="287"/>
      <c r="G975" s="287"/>
      <c r="H975" s="288">
        <f t="shared" si="77"/>
        <v>0</v>
      </c>
      <c r="I975" s="287">
        <f>L182</f>
        <v>0</v>
      </c>
      <c r="J975" s="288">
        <f t="shared" si="78"/>
        <v>0</v>
      </c>
      <c r="K975" s="287"/>
      <c r="L975" s="287"/>
      <c r="M975" s="289">
        <f>I975-K975</f>
        <v>0</v>
      </c>
    </row>
    <row r="976" spans="1:13" ht="13.5" hidden="1" thickBot="1">
      <c r="A976" s="21"/>
      <c r="B976" s="21">
        <v>2250</v>
      </c>
      <c r="C976" s="25" t="s">
        <v>26</v>
      </c>
      <c r="D976" s="287">
        <f>H183</f>
        <v>0</v>
      </c>
      <c r="E976" s="287"/>
      <c r="F976" s="287"/>
      <c r="G976" s="287"/>
      <c r="H976" s="288">
        <f t="shared" si="77"/>
        <v>0</v>
      </c>
      <c r="I976" s="287">
        <f>L183</f>
        <v>0</v>
      </c>
      <c r="J976" s="288">
        <f t="shared" si="78"/>
        <v>0</v>
      </c>
      <c r="K976" s="287"/>
      <c r="L976" s="287"/>
      <c r="M976" s="289">
        <f>I976-K976</f>
        <v>0</v>
      </c>
    </row>
    <row r="977" spans="1:13" ht="13.5" hidden="1" thickBot="1">
      <c r="A977" s="21"/>
      <c r="B977" s="21">
        <v>2260</v>
      </c>
      <c r="C977" s="25" t="s">
        <v>27</v>
      </c>
      <c r="D977" s="287"/>
      <c r="E977" s="287"/>
      <c r="F977" s="287"/>
      <c r="G977" s="287"/>
      <c r="H977" s="288">
        <f t="shared" si="77"/>
        <v>0</v>
      </c>
      <c r="I977" s="287"/>
      <c r="J977" s="288">
        <f t="shared" si="78"/>
        <v>0</v>
      </c>
      <c r="K977" s="287"/>
      <c r="L977" s="287"/>
      <c r="M977" s="289">
        <f>I977-J977</f>
        <v>0</v>
      </c>
    </row>
    <row r="978" spans="1:13" ht="13.5" hidden="1" thickBot="1">
      <c r="A978" s="21"/>
      <c r="B978" s="21">
        <v>2270</v>
      </c>
      <c r="C978" s="24" t="s">
        <v>28</v>
      </c>
      <c r="D978" s="287">
        <f>SUM(D979:D983)</f>
        <v>0</v>
      </c>
      <c r="E978" s="287">
        <f>SUM(E979:E983)</f>
        <v>0</v>
      </c>
      <c r="F978" s="287">
        <f>SUM(F979:F983)</f>
        <v>0</v>
      </c>
      <c r="G978" s="287">
        <f>SUM(G979:G983)</f>
        <v>0</v>
      </c>
      <c r="H978" s="288">
        <f t="shared" si="77"/>
        <v>0</v>
      </c>
      <c r="I978" s="287">
        <f>SUM(I979:I983)</f>
        <v>0</v>
      </c>
      <c r="J978" s="288">
        <f t="shared" si="78"/>
        <v>0</v>
      </c>
      <c r="K978" s="287">
        <f>SUM(K979:K983)</f>
        <v>0</v>
      </c>
      <c r="L978" s="287">
        <f>SUM(L979:L983)</f>
        <v>0</v>
      </c>
      <c r="M978" s="289">
        <f>I978-J978</f>
        <v>0</v>
      </c>
    </row>
    <row r="979" spans="1:13" ht="13.5" hidden="1" thickBot="1">
      <c r="A979" s="21"/>
      <c r="B979" s="21">
        <v>2271</v>
      </c>
      <c r="C979" s="24" t="s">
        <v>29</v>
      </c>
      <c r="D979" s="287">
        <f>H186</f>
        <v>0</v>
      </c>
      <c r="E979" s="287"/>
      <c r="F979" s="287"/>
      <c r="G979" s="287"/>
      <c r="H979" s="288">
        <f t="shared" si="77"/>
        <v>0</v>
      </c>
      <c r="I979" s="287">
        <f>L186</f>
        <v>0</v>
      </c>
      <c r="J979" s="288">
        <f t="shared" si="78"/>
        <v>0</v>
      </c>
      <c r="K979" s="287"/>
      <c r="L979" s="287"/>
      <c r="M979" s="289">
        <f>I979-K979</f>
        <v>0</v>
      </c>
    </row>
    <row r="980" spans="1:13" ht="13.5" hidden="1" thickBot="1">
      <c r="A980" s="21"/>
      <c r="B980" s="21">
        <v>2272</v>
      </c>
      <c r="C980" s="24" t="s">
        <v>30</v>
      </c>
      <c r="D980" s="287">
        <f>H187</f>
        <v>0</v>
      </c>
      <c r="E980" s="287"/>
      <c r="F980" s="287"/>
      <c r="G980" s="287"/>
      <c r="H980" s="288">
        <f t="shared" si="77"/>
        <v>0</v>
      </c>
      <c r="I980" s="287">
        <f>L187</f>
        <v>0</v>
      </c>
      <c r="J980" s="288">
        <f t="shared" si="78"/>
        <v>0</v>
      </c>
      <c r="K980" s="287"/>
      <c r="L980" s="287"/>
      <c r="M980" s="289">
        <f>I980-K980</f>
        <v>0</v>
      </c>
    </row>
    <row r="981" spans="1:13" ht="13.5" hidden="1" thickBot="1">
      <c r="A981" s="21"/>
      <c r="B981" s="21">
        <v>2273</v>
      </c>
      <c r="C981" s="24" t="s">
        <v>31</v>
      </c>
      <c r="D981" s="287">
        <f>H188</f>
        <v>0</v>
      </c>
      <c r="E981" s="287"/>
      <c r="F981" s="287"/>
      <c r="G981" s="287"/>
      <c r="H981" s="288">
        <f t="shared" si="77"/>
        <v>0</v>
      </c>
      <c r="I981" s="287">
        <f>L188</f>
        <v>0</v>
      </c>
      <c r="J981" s="288">
        <f t="shared" si="78"/>
        <v>0</v>
      </c>
      <c r="K981" s="287"/>
      <c r="L981" s="287"/>
      <c r="M981" s="289">
        <f>I981-K981</f>
        <v>0</v>
      </c>
    </row>
    <row r="982" spans="1:13" ht="13.5" hidden="1" thickBot="1">
      <c r="A982" s="21"/>
      <c r="B982" s="21">
        <v>2274</v>
      </c>
      <c r="C982" s="24" t="s">
        <v>32</v>
      </c>
      <c r="D982" s="287">
        <f>H189</f>
        <v>0</v>
      </c>
      <c r="E982" s="287"/>
      <c r="F982" s="287"/>
      <c r="G982" s="287"/>
      <c r="H982" s="288">
        <f t="shared" si="77"/>
        <v>0</v>
      </c>
      <c r="I982" s="287">
        <f>L189</f>
        <v>0</v>
      </c>
      <c r="J982" s="288">
        <f t="shared" si="78"/>
        <v>0</v>
      </c>
      <c r="K982" s="287"/>
      <c r="L982" s="287"/>
      <c r="M982" s="289">
        <f>I982-K982</f>
        <v>0</v>
      </c>
    </row>
    <row r="983" spans="1:13" ht="13.5" hidden="1" thickBot="1">
      <c r="A983" s="21"/>
      <c r="B983" s="21">
        <v>2275</v>
      </c>
      <c r="C983" s="24" t="s">
        <v>33</v>
      </c>
      <c r="D983" s="287">
        <f>H190</f>
        <v>0</v>
      </c>
      <c r="E983" s="287"/>
      <c r="F983" s="287"/>
      <c r="G983" s="287"/>
      <c r="H983" s="288">
        <f t="shared" si="77"/>
        <v>0</v>
      </c>
      <c r="I983" s="287">
        <f>L190</f>
        <v>0</v>
      </c>
      <c r="J983" s="288">
        <f t="shared" si="78"/>
        <v>0</v>
      </c>
      <c r="K983" s="287"/>
      <c r="L983" s="287"/>
      <c r="M983" s="289">
        <f>I983-K983</f>
        <v>0</v>
      </c>
    </row>
    <row r="984" spans="1:13" ht="23.25" hidden="1" thickBot="1">
      <c r="A984" s="21"/>
      <c r="B984" s="21">
        <v>2280</v>
      </c>
      <c r="C984" s="24" t="s">
        <v>34</v>
      </c>
      <c r="D984" s="287">
        <f>SUM(D985:D986)</f>
        <v>0</v>
      </c>
      <c r="E984" s="287">
        <f>SUM(E985:E986)</f>
        <v>0</v>
      </c>
      <c r="F984" s="287">
        <f>SUM(F985:F986)</f>
        <v>0</v>
      </c>
      <c r="G984" s="287">
        <f>SUM(G985:G986)</f>
        <v>0</v>
      </c>
      <c r="H984" s="288">
        <f t="shared" si="77"/>
        <v>0</v>
      </c>
      <c r="I984" s="287">
        <f>SUM(I985:I986)</f>
        <v>0</v>
      </c>
      <c r="J984" s="288">
        <f t="shared" si="78"/>
        <v>0</v>
      </c>
      <c r="K984" s="287">
        <f>SUM(K985:K986)</f>
        <v>0</v>
      </c>
      <c r="L984" s="287">
        <f>SUM(L985:L986)</f>
        <v>0</v>
      </c>
      <c r="M984" s="289">
        <f>I984-J984</f>
        <v>0</v>
      </c>
    </row>
    <row r="985" spans="1:13" ht="23.25" hidden="1" thickBot="1">
      <c r="A985" s="21"/>
      <c r="B985" s="21">
        <v>2281</v>
      </c>
      <c r="C985" s="24" t="s">
        <v>35</v>
      </c>
      <c r="D985" s="287">
        <f>H192</f>
        <v>0</v>
      </c>
      <c r="E985" s="287"/>
      <c r="F985" s="287"/>
      <c r="G985" s="287"/>
      <c r="H985" s="288">
        <f t="shared" si="77"/>
        <v>0</v>
      </c>
      <c r="I985" s="287">
        <f>L192</f>
        <v>0</v>
      </c>
      <c r="J985" s="288">
        <f t="shared" si="78"/>
        <v>0</v>
      </c>
      <c r="K985" s="287"/>
      <c r="L985" s="287"/>
      <c r="M985" s="289">
        <f>I985-K985</f>
        <v>0</v>
      </c>
    </row>
    <row r="986" spans="1:13" ht="34.5" hidden="1" thickBot="1">
      <c r="A986" s="21"/>
      <c r="B986" s="21">
        <v>2282</v>
      </c>
      <c r="C986" s="24" t="s">
        <v>36</v>
      </c>
      <c r="D986" s="287">
        <f>H193</f>
        <v>0</v>
      </c>
      <c r="E986" s="287"/>
      <c r="F986" s="287"/>
      <c r="G986" s="287"/>
      <c r="H986" s="288">
        <f t="shared" si="77"/>
        <v>0</v>
      </c>
      <c r="I986" s="287">
        <f>L193</f>
        <v>0</v>
      </c>
      <c r="J986" s="288">
        <f t="shared" si="78"/>
        <v>0</v>
      </c>
      <c r="K986" s="287"/>
      <c r="L986" s="287"/>
      <c r="M986" s="289">
        <f>I986-K986</f>
        <v>0</v>
      </c>
    </row>
    <row r="987" spans="1:13" ht="13.5" hidden="1" thickBot="1">
      <c r="A987" s="21"/>
      <c r="B987" s="21">
        <v>2600</v>
      </c>
      <c r="C987" s="25" t="s">
        <v>37</v>
      </c>
      <c r="D987" s="287">
        <f>SUM(D988:D989)</f>
        <v>0</v>
      </c>
      <c r="E987" s="287">
        <f>SUM(E988:E989)</f>
        <v>0</v>
      </c>
      <c r="F987" s="287">
        <f>SUM(F988:F989)</f>
        <v>0</v>
      </c>
      <c r="G987" s="287">
        <f>SUM(G988:G989)</f>
        <v>0</v>
      </c>
      <c r="H987" s="288">
        <f t="shared" si="77"/>
        <v>0</v>
      </c>
      <c r="I987" s="287">
        <f>SUM(I988:I989)</f>
        <v>0</v>
      </c>
      <c r="J987" s="288">
        <f t="shared" si="78"/>
        <v>0</v>
      </c>
      <c r="K987" s="287">
        <f>SUM(K988:K989)</f>
        <v>0</v>
      </c>
      <c r="L987" s="287">
        <f>SUM(L988:L989)</f>
        <v>0</v>
      </c>
      <c r="M987" s="289">
        <f>I987-J987</f>
        <v>0</v>
      </c>
    </row>
    <row r="988" spans="1:13" ht="23.25" hidden="1" thickBot="1">
      <c r="A988" s="21"/>
      <c r="B988" s="21">
        <v>2610</v>
      </c>
      <c r="C988" s="25" t="s">
        <v>38</v>
      </c>
      <c r="D988" s="287">
        <f>H195</f>
        <v>0</v>
      </c>
      <c r="E988" s="287"/>
      <c r="F988" s="287"/>
      <c r="G988" s="287"/>
      <c r="H988" s="288">
        <f t="shared" si="77"/>
        <v>0</v>
      </c>
      <c r="I988" s="287">
        <f>L195</f>
        <v>0</v>
      </c>
      <c r="J988" s="288">
        <f t="shared" si="78"/>
        <v>0</v>
      </c>
      <c r="K988" s="287"/>
      <c r="L988" s="287"/>
      <c r="M988" s="289">
        <f>I988-K988</f>
        <v>0</v>
      </c>
    </row>
    <row r="989" spans="1:13" ht="23.25" hidden="1" thickBot="1">
      <c r="A989" s="21"/>
      <c r="B989" s="21">
        <v>2620</v>
      </c>
      <c r="C989" s="25" t="s">
        <v>39</v>
      </c>
      <c r="D989" s="287">
        <f>H196</f>
        <v>0</v>
      </c>
      <c r="E989" s="287"/>
      <c r="F989" s="287"/>
      <c r="G989" s="287"/>
      <c r="H989" s="288">
        <f t="shared" si="77"/>
        <v>0</v>
      </c>
      <c r="I989" s="287">
        <f>L196</f>
        <v>0</v>
      </c>
      <c r="J989" s="288">
        <f t="shared" si="78"/>
        <v>0</v>
      </c>
      <c r="K989" s="287"/>
      <c r="L989" s="287"/>
      <c r="M989" s="289">
        <f>I989-K989</f>
        <v>0</v>
      </c>
    </row>
    <row r="990" spans="1:13" ht="13.5" hidden="1" thickBot="1">
      <c r="A990" s="21"/>
      <c r="B990" s="21">
        <v>2700</v>
      </c>
      <c r="C990" s="25" t="s">
        <v>40</v>
      </c>
      <c r="D990" s="287">
        <f>SUM(D991:D993)</f>
        <v>0</v>
      </c>
      <c r="E990" s="287">
        <f>SUM(E991:E993)</f>
        <v>0</v>
      </c>
      <c r="F990" s="287">
        <f>SUM(F991:F993)</f>
        <v>0</v>
      </c>
      <c r="G990" s="287">
        <f>SUM(G991:G993)</f>
        <v>0</v>
      </c>
      <c r="H990" s="288">
        <f t="shared" si="77"/>
        <v>0</v>
      </c>
      <c r="I990" s="287">
        <f>SUM(I991:I993)</f>
        <v>0</v>
      </c>
      <c r="J990" s="288">
        <f t="shared" si="78"/>
        <v>0</v>
      </c>
      <c r="K990" s="287">
        <f>SUM(K991:K993)</f>
        <v>0</v>
      </c>
      <c r="L990" s="287">
        <f>SUM(L991:L993)</f>
        <v>0</v>
      </c>
      <c r="M990" s="289">
        <f>I990-J990</f>
        <v>0</v>
      </c>
    </row>
    <row r="991" spans="1:13" ht="13.5" hidden="1" thickBot="1">
      <c r="A991" s="21"/>
      <c r="B991" s="21">
        <v>2710</v>
      </c>
      <c r="C991" s="25" t="s">
        <v>41</v>
      </c>
      <c r="D991" s="287">
        <f>H198</f>
        <v>0</v>
      </c>
      <c r="E991" s="287"/>
      <c r="F991" s="287"/>
      <c r="G991" s="287"/>
      <c r="H991" s="288">
        <f t="shared" si="77"/>
        <v>0</v>
      </c>
      <c r="I991" s="287">
        <f>L198</f>
        <v>0</v>
      </c>
      <c r="J991" s="288">
        <f t="shared" si="78"/>
        <v>0</v>
      </c>
      <c r="K991" s="287"/>
      <c r="L991" s="287"/>
      <c r="M991" s="289">
        <f>I991-K991</f>
        <v>0</v>
      </c>
    </row>
    <row r="992" spans="1:13" ht="13.5" hidden="1" thickBot="1">
      <c r="A992" s="21"/>
      <c r="B992" s="21">
        <v>2720</v>
      </c>
      <c r="C992" s="25" t="s">
        <v>42</v>
      </c>
      <c r="D992" s="287">
        <f>H199</f>
        <v>0</v>
      </c>
      <c r="E992" s="287"/>
      <c r="F992" s="287"/>
      <c r="G992" s="287"/>
      <c r="H992" s="288">
        <f t="shared" si="77"/>
        <v>0</v>
      </c>
      <c r="I992" s="287">
        <f>L199</f>
        <v>0</v>
      </c>
      <c r="J992" s="288">
        <f t="shared" si="78"/>
        <v>0</v>
      </c>
      <c r="K992" s="287"/>
      <c r="L992" s="287"/>
      <c r="M992" s="289">
        <f>I992-K992</f>
        <v>0</v>
      </c>
    </row>
    <row r="993" spans="1:13" ht="13.5" hidden="1" thickBot="1">
      <c r="A993" s="21"/>
      <c r="B993" s="21">
        <v>2730</v>
      </c>
      <c r="C993" s="25" t="s">
        <v>43</v>
      </c>
      <c r="D993" s="287">
        <f>H200</f>
        <v>0</v>
      </c>
      <c r="E993" s="287"/>
      <c r="F993" s="287"/>
      <c r="G993" s="287"/>
      <c r="H993" s="288">
        <f t="shared" si="77"/>
        <v>0</v>
      </c>
      <c r="I993" s="287">
        <f>L200</f>
        <v>0</v>
      </c>
      <c r="J993" s="288">
        <f t="shared" si="78"/>
        <v>0</v>
      </c>
      <c r="K993" s="287"/>
      <c r="L993" s="287"/>
      <c r="M993" s="289">
        <f>I993-K993</f>
        <v>0</v>
      </c>
    </row>
    <row r="994" spans="1:13" ht="13.5" hidden="1" thickBot="1">
      <c r="A994" s="21"/>
      <c r="B994" s="21">
        <v>2800</v>
      </c>
      <c r="C994" s="25" t="s">
        <v>44</v>
      </c>
      <c r="D994" s="287">
        <f>H201</f>
        <v>0</v>
      </c>
      <c r="E994" s="287"/>
      <c r="F994" s="287"/>
      <c r="G994" s="287"/>
      <c r="H994" s="288">
        <f t="shared" si="77"/>
        <v>0</v>
      </c>
      <c r="I994" s="287">
        <f>L201</f>
        <v>0</v>
      </c>
      <c r="J994" s="288">
        <f t="shared" si="78"/>
        <v>0</v>
      </c>
      <c r="K994" s="287"/>
      <c r="L994" s="287"/>
      <c r="M994" s="289">
        <f>I994-K994</f>
        <v>0</v>
      </c>
    </row>
    <row r="995" spans="1:13" ht="13.5" hidden="1" thickBot="1">
      <c r="A995" s="21"/>
      <c r="B995" s="21">
        <v>2900</v>
      </c>
      <c r="C995" s="25" t="s">
        <v>45</v>
      </c>
      <c r="D995" s="287"/>
      <c r="E995" s="287"/>
      <c r="F995" s="287"/>
      <c r="G995" s="287"/>
      <c r="H995" s="288">
        <f t="shared" si="77"/>
        <v>0</v>
      </c>
      <c r="I995" s="287"/>
      <c r="J995" s="288">
        <f t="shared" si="78"/>
        <v>0</v>
      </c>
      <c r="K995" s="287"/>
      <c r="L995" s="287"/>
      <c r="M995" s="289">
        <f>I995-J995</f>
        <v>0</v>
      </c>
    </row>
    <row r="996" spans="1:13" ht="13.5" hidden="1" thickBot="1">
      <c r="A996" s="21"/>
      <c r="B996" s="21">
        <v>3000</v>
      </c>
      <c r="C996" s="24" t="s">
        <v>46</v>
      </c>
      <c r="D996" s="287">
        <f>D997+D1009</f>
        <v>0</v>
      </c>
      <c r="E996" s="287">
        <f>E997+E1009</f>
        <v>0</v>
      </c>
      <c r="F996" s="287">
        <f>F997+F1009</f>
        <v>0</v>
      </c>
      <c r="G996" s="287">
        <f>G997+G1009</f>
        <v>0</v>
      </c>
      <c r="H996" s="288">
        <f t="shared" si="77"/>
        <v>0</v>
      </c>
      <c r="I996" s="287">
        <f>I997+I1009</f>
        <v>0</v>
      </c>
      <c r="J996" s="288">
        <f t="shared" si="78"/>
        <v>0</v>
      </c>
      <c r="K996" s="287">
        <f>K997+K1009</f>
        <v>0</v>
      </c>
      <c r="L996" s="287">
        <f>L997+L1009</f>
        <v>0</v>
      </c>
      <c r="M996" s="289">
        <f>I996-J996</f>
        <v>0</v>
      </c>
    </row>
    <row r="997" spans="1:13" ht="13.5" hidden="1" thickBot="1">
      <c r="A997" s="21"/>
      <c r="B997" s="21">
        <v>3100</v>
      </c>
      <c r="C997" s="24" t="s">
        <v>47</v>
      </c>
      <c r="D997" s="287">
        <f>D998+D999+D1002+D1005</f>
        <v>0</v>
      </c>
      <c r="E997" s="287">
        <f>E998+E999+E1002+E1005</f>
        <v>0</v>
      </c>
      <c r="F997" s="287">
        <f>F998+F999+F1002+F1005</f>
        <v>0</v>
      </c>
      <c r="G997" s="287">
        <f>G998+G999+G1002+G1005</f>
        <v>0</v>
      </c>
      <c r="H997" s="288">
        <f t="shared" si="77"/>
        <v>0</v>
      </c>
      <c r="I997" s="287">
        <f>I998+I999+I1002+I1005</f>
        <v>0</v>
      </c>
      <c r="J997" s="288">
        <f t="shared" si="78"/>
        <v>0</v>
      </c>
      <c r="K997" s="287">
        <f>K998+K999+K1002+K1005</f>
        <v>0</v>
      </c>
      <c r="L997" s="287">
        <f>L998+L999+L1002+L1005</f>
        <v>0</v>
      </c>
      <c r="M997" s="289">
        <f>I997-J997</f>
        <v>0</v>
      </c>
    </row>
    <row r="998" spans="1:13" ht="23.25" hidden="1" thickBot="1">
      <c r="A998" s="21"/>
      <c r="B998" s="21">
        <v>3110</v>
      </c>
      <c r="C998" s="24" t="s">
        <v>48</v>
      </c>
      <c r="D998" s="287">
        <f>H205</f>
        <v>0</v>
      </c>
      <c r="E998" s="287"/>
      <c r="F998" s="287"/>
      <c r="G998" s="287"/>
      <c r="H998" s="288">
        <f t="shared" si="77"/>
        <v>0</v>
      </c>
      <c r="I998" s="287">
        <f>L205</f>
        <v>0</v>
      </c>
      <c r="J998" s="288">
        <f t="shared" si="78"/>
        <v>0</v>
      </c>
      <c r="K998" s="287"/>
      <c r="L998" s="287"/>
      <c r="M998" s="289">
        <f>I998-K998</f>
        <v>0</v>
      </c>
    </row>
    <row r="999" spans="1:13" ht="13.5" hidden="1" thickBot="1">
      <c r="A999" s="21"/>
      <c r="B999" s="21">
        <v>3120</v>
      </c>
      <c r="C999" s="24" t="s">
        <v>49</v>
      </c>
      <c r="D999" s="287">
        <f>SUM(D1000:D1001)</f>
        <v>0</v>
      </c>
      <c r="E999" s="287">
        <f>SUM(E1000:E1001)</f>
        <v>0</v>
      </c>
      <c r="F999" s="287">
        <f>SUM(F1000:F1001)</f>
        <v>0</v>
      </c>
      <c r="G999" s="287">
        <f>SUM(G1000:G1001)</f>
        <v>0</v>
      </c>
      <c r="H999" s="288">
        <f t="shared" si="77"/>
        <v>0</v>
      </c>
      <c r="I999" s="287">
        <f>SUM(I1000:I1001)</f>
        <v>0</v>
      </c>
      <c r="J999" s="288">
        <f t="shared" si="78"/>
        <v>0</v>
      </c>
      <c r="K999" s="287">
        <f>SUM(K1000:K1001)</f>
        <v>0</v>
      </c>
      <c r="L999" s="287">
        <f>SUM(L1000:L1001)</f>
        <v>0</v>
      </c>
      <c r="M999" s="289">
        <f>I999-J999</f>
        <v>0</v>
      </c>
    </row>
    <row r="1000" spans="1:13" ht="13.5" hidden="1" thickBot="1">
      <c r="A1000" s="21"/>
      <c r="B1000" s="21">
        <v>3121</v>
      </c>
      <c r="C1000" s="24" t="s">
        <v>50</v>
      </c>
      <c r="D1000" s="287">
        <f>H207</f>
        <v>0</v>
      </c>
      <c r="E1000" s="287"/>
      <c r="F1000" s="287"/>
      <c r="G1000" s="287"/>
      <c r="H1000" s="288">
        <f t="shared" si="77"/>
        <v>0</v>
      </c>
      <c r="I1000" s="287">
        <f>L207</f>
        <v>0</v>
      </c>
      <c r="J1000" s="288">
        <f t="shared" si="78"/>
        <v>0</v>
      </c>
      <c r="K1000" s="287"/>
      <c r="L1000" s="287"/>
      <c r="M1000" s="289">
        <f>I1000-K1000</f>
        <v>0</v>
      </c>
    </row>
    <row r="1001" spans="1:13" ht="23.25" hidden="1" thickBot="1">
      <c r="A1001" s="21"/>
      <c r="B1001" s="21">
        <v>3122</v>
      </c>
      <c r="C1001" s="24" t="s">
        <v>51</v>
      </c>
      <c r="D1001" s="287">
        <f>H208</f>
        <v>0</v>
      </c>
      <c r="E1001" s="287"/>
      <c r="F1001" s="287"/>
      <c r="G1001" s="287"/>
      <c r="H1001" s="288">
        <f t="shared" si="77"/>
        <v>0</v>
      </c>
      <c r="I1001" s="287">
        <f>L208</f>
        <v>0</v>
      </c>
      <c r="J1001" s="288">
        <f t="shared" si="78"/>
        <v>0</v>
      </c>
      <c r="K1001" s="287"/>
      <c r="L1001" s="287"/>
      <c r="M1001" s="289">
        <f>I1001-K1001</f>
        <v>0</v>
      </c>
    </row>
    <row r="1002" spans="1:13" ht="13.5" hidden="1" thickBot="1">
      <c r="A1002" s="21"/>
      <c r="B1002" s="21">
        <v>3130</v>
      </c>
      <c r="C1002" s="24" t="s">
        <v>52</v>
      </c>
      <c r="D1002" s="287">
        <f>SUM(D1003:D1004)</f>
        <v>0</v>
      </c>
      <c r="E1002" s="287">
        <f>SUM(E1003:E1004)</f>
        <v>0</v>
      </c>
      <c r="F1002" s="287">
        <f>SUM(F1003:F1004)</f>
        <v>0</v>
      </c>
      <c r="G1002" s="287">
        <f>SUM(G1003:G1004)</f>
        <v>0</v>
      </c>
      <c r="H1002" s="288">
        <f t="shared" si="77"/>
        <v>0</v>
      </c>
      <c r="I1002" s="287">
        <f>SUM(I1003:I1004)</f>
        <v>0</v>
      </c>
      <c r="J1002" s="288">
        <f t="shared" si="78"/>
        <v>0</v>
      </c>
      <c r="K1002" s="287">
        <f>SUM(K1003:K1004)</f>
        <v>0</v>
      </c>
      <c r="L1002" s="287">
        <f>SUM(L1003:L1004)</f>
        <v>0</v>
      </c>
      <c r="M1002" s="289">
        <f>I1002-J1002</f>
        <v>0</v>
      </c>
    </row>
    <row r="1003" spans="1:13" ht="23.25" hidden="1" thickBot="1">
      <c r="A1003" s="21"/>
      <c r="B1003" s="21">
        <v>3131</v>
      </c>
      <c r="C1003" s="24" t="s">
        <v>53</v>
      </c>
      <c r="D1003" s="287">
        <f>H210</f>
        <v>0</v>
      </c>
      <c r="E1003" s="287"/>
      <c r="F1003" s="287"/>
      <c r="G1003" s="287"/>
      <c r="H1003" s="288">
        <f t="shared" si="77"/>
        <v>0</v>
      </c>
      <c r="I1003" s="287">
        <f>L210</f>
        <v>0</v>
      </c>
      <c r="J1003" s="288">
        <f t="shared" si="78"/>
        <v>0</v>
      </c>
      <c r="K1003" s="287"/>
      <c r="L1003" s="287"/>
      <c r="M1003" s="289">
        <f>I1003-K1003</f>
        <v>0</v>
      </c>
    </row>
    <row r="1004" spans="1:13" ht="13.5" hidden="1" thickBot="1">
      <c r="A1004" s="21"/>
      <c r="B1004" s="21">
        <v>3132</v>
      </c>
      <c r="C1004" s="24" t="s">
        <v>54</v>
      </c>
      <c r="D1004" s="287">
        <f>H211</f>
        <v>0</v>
      </c>
      <c r="E1004" s="287"/>
      <c r="F1004" s="287"/>
      <c r="G1004" s="287"/>
      <c r="H1004" s="288">
        <f t="shared" si="77"/>
        <v>0</v>
      </c>
      <c r="I1004" s="287">
        <f>L211</f>
        <v>0</v>
      </c>
      <c r="J1004" s="288">
        <f t="shared" si="78"/>
        <v>0</v>
      </c>
      <c r="K1004" s="287"/>
      <c r="L1004" s="287"/>
      <c r="M1004" s="289">
        <f>I1004-K1004</f>
        <v>0</v>
      </c>
    </row>
    <row r="1005" spans="1:13" ht="13.5" hidden="1" thickBot="1">
      <c r="A1005" s="21"/>
      <c r="B1005" s="21">
        <v>3140</v>
      </c>
      <c r="C1005" s="24" t="s">
        <v>55</v>
      </c>
      <c r="D1005" s="287">
        <f>SUM(D1006:D1008)</f>
        <v>0</v>
      </c>
      <c r="E1005" s="287">
        <f>SUM(E1006:E1008)</f>
        <v>0</v>
      </c>
      <c r="F1005" s="287">
        <f>SUM(F1006:F1008)</f>
        <v>0</v>
      </c>
      <c r="G1005" s="287">
        <f>SUM(G1006:G1008)</f>
        <v>0</v>
      </c>
      <c r="H1005" s="288">
        <f t="shared" si="77"/>
        <v>0</v>
      </c>
      <c r="I1005" s="287">
        <f>SUM(I1006:I1008)</f>
        <v>0</v>
      </c>
      <c r="J1005" s="288">
        <f t="shared" si="78"/>
        <v>0</v>
      </c>
      <c r="K1005" s="287">
        <f>SUM(K1006:K1008)</f>
        <v>0</v>
      </c>
      <c r="L1005" s="287">
        <f>SUM(L1006:L1008)</f>
        <v>0</v>
      </c>
      <c r="M1005" s="289">
        <f>I1005-J1005</f>
        <v>0</v>
      </c>
    </row>
    <row r="1006" spans="1:13" ht="13.5" hidden="1" thickBot="1">
      <c r="A1006" s="21"/>
      <c r="B1006" s="21">
        <v>3141</v>
      </c>
      <c r="C1006" s="24" t="s">
        <v>56</v>
      </c>
      <c r="D1006" s="287">
        <f>H213</f>
        <v>0</v>
      </c>
      <c r="E1006" s="287"/>
      <c r="F1006" s="287"/>
      <c r="G1006" s="287"/>
      <c r="H1006" s="288">
        <f t="shared" si="77"/>
        <v>0</v>
      </c>
      <c r="I1006" s="287">
        <f>L213</f>
        <v>0</v>
      </c>
      <c r="J1006" s="288">
        <f t="shared" si="78"/>
        <v>0</v>
      </c>
      <c r="K1006" s="287"/>
      <c r="L1006" s="287"/>
      <c r="M1006" s="289">
        <f>I1006-K1006</f>
        <v>0</v>
      </c>
    </row>
    <row r="1007" spans="1:13" ht="13.5" hidden="1" thickBot="1">
      <c r="A1007" s="21"/>
      <c r="B1007" s="21">
        <v>3142</v>
      </c>
      <c r="C1007" s="24" t="s">
        <v>57</v>
      </c>
      <c r="D1007" s="287">
        <f>H214</f>
        <v>0</v>
      </c>
      <c r="E1007" s="287"/>
      <c r="F1007" s="287"/>
      <c r="G1007" s="287"/>
      <c r="H1007" s="288">
        <f t="shared" si="77"/>
        <v>0</v>
      </c>
      <c r="I1007" s="287">
        <f>L214</f>
        <v>0</v>
      </c>
      <c r="J1007" s="288">
        <f t="shared" si="78"/>
        <v>0</v>
      </c>
      <c r="K1007" s="287"/>
      <c r="L1007" s="287"/>
      <c r="M1007" s="289">
        <f>I1007-K1007</f>
        <v>0</v>
      </c>
    </row>
    <row r="1008" spans="1:13" ht="23.25" hidden="1" thickBot="1">
      <c r="A1008" s="21"/>
      <c r="B1008" s="21">
        <v>3143</v>
      </c>
      <c r="C1008" s="24" t="s">
        <v>58</v>
      </c>
      <c r="D1008" s="287">
        <f>H215</f>
        <v>0</v>
      </c>
      <c r="E1008" s="287"/>
      <c r="F1008" s="287"/>
      <c r="G1008" s="287"/>
      <c r="H1008" s="288">
        <f t="shared" si="77"/>
        <v>0</v>
      </c>
      <c r="I1008" s="287">
        <f>L215</f>
        <v>0</v>
      </c>
      <c r="J1008" s="288">
        <f t="shared" si="78"/>
        <v>0</v>
      </c>
      <c r="K1008" s="287"/>
      <c r="L1008" s="287"/>
      <c r="M1008" s="289">
        <f>I1008-K1008</f>
        <v>0</v>
      </c>
    </row>
    <row r="1009" spans="1:13" ht="13.5" hidden="1" thickBot="1">
      <c r="A1009" s="21"/>
      <c r="B1009" s="21">
        <v>3200</v>
      </c>
      <c r="C1009" s="24" t="s">
        <v>59</v>
      </c>
      <c r="D1009" s="287">
        <f>H216</f>
        <v>0</v>
      </c>
      <c r="E1009" s="287"/>
      <c r="F1009" s="287"/>
      <c r="G1009" s="287"/>
      <c r="H1009" s="288">
        <f t="shared" si="77"/>
        <v>0</v>
      </c>
      <c r="I1009" s="287">
        <f>L216</f>
        <v>0</v>
      </c>
      <c r="J1009" s="288">
        <f t="shared" si="78"/>
        <v>0</v>
      </c>
      <c r="K1009" s="287"/>
      <c r="L1009" s="287"/>
      <c r="M1009" s="289">
        <f>I1009-K1009</f>
        <v>0</v>
      </c>
    </row>
    <row r="1010" spans="1:13" ht="23.25" hidden="1" thickBot="1">
      <c r="A1010" s="21"/>
      <c r="B1010" s="21">
        <v>3210</v>
      </c>
      <c r="C1010" s="24" t="s">
        <v>60</v>
      </c>
      <c r="D1010" s="287"/>
      <c r="E1010" s="287"/>
      <c r="F1010" s="287"/>
      <c r="G1010" s="287"/>
      <c r="H1010" s="288"/>
      <c r="I1010" s="287"/>
      <c r="J1010" s="288"/>
      <c r="K1010" s="287"/>
      <c r="L1010" s="287"/>
      <c r="M1010" s="289"/>
    </row>
    <row r="1011" spans="1:13" ht="23.25" hidden="1" thickBot="1">
      <c r="A1011" s="21"/>
      <c r="B1011" s="21">
        <v>3220</v>
      </c>
      <c r="C1011" s="24" t="s">
        <v>61</v>
      </c>
      <c r="D1011" s="287">
        <f>H218</f>
        <v>0</v>
      </c>
      <c r="E1011" s="287"/>
      <c r="F1011" s="287"/>
      <c r="G1011" s="287"/>
      <c r="H1011" s="288">
        <f>D1011-F1011</f>
        <v>0</v>
      </c>
      <c r="I1011" s="287">
        <f>L218</f>
        <v>0</v>
      </c>
      <c r="J1011" s="288">
        <f>E1011-F1011-G1011</f>
        <v>0</v>
      </c>
      <c r="K1011" s="287"/>
      <c r="L1011" s="287"/>
      <c r="M1011" s="289">
        <f>I1011-K1011</f>
        <v>0</v>
      </c>
    </row>
    <row r="1012" spans="1:13" ht="13.5" hidden="1" thickBot="1">
      <c r="A1012" s="21"/>
      <c r="B1012" s="21">
        <v>3240</v>
      </c>
      <c r="C1012" s="24" t="s">
        <v>62</v>
      </c>
      <c r="D1012" s="490">
        <f>H219</f>
        <v>0</v>
      </c>
      <c r="E1012" s="490"/>
      <c r="F1012" s="490"/>
      <c r="G1012" s="490"/>
      <c r="H1012" s="495">
        <f>D1012-F1012</f>
        <v>0</v>
      </c>
      <c r="I1012" s="490">
        <f>L219</f>
        <v>0</v>
      </c>
      <c r="J1012" s="495">
        <f>E1012-F1012-G1012</f>
        <v>0</v>
      </c>
      <c r="K1012" s="490"/>
      <c r="L1012" s="490"/>
      <c r="M1012" s="496">
        <f>I1012-K1012</f>
        <v>0</v>
      </c>
    </row>
    <row r="1013" spans="1:13" ht="13.5" thickBot="1">
      <c r="A1013" s="21"/>
      <c r="B1013" s="399"/>
      <c r="C1013" s="24"/>
      <c r="D1013" s="490"/>
      <c r="E1013" s="490"/>
      <c r="F1013" s="490"/>
      <c r="G1013" s="490"/>
      <c r="H1013" s="288"/>
      <c r="I1013" s="490"/>
      <c r="J1013" s="288"/>
      <c r="K1013" s="490"/>
      <c r="L1013" s="490"/>
      <c r="M1013" s="288"/>
    </row>
    <row r="1014" spans="1:13" ht="13.5" thickBot="1">
      <c r="A1014" s="26"/>
      <c r="B1014" s="27" t="s">
        <v>63</v>
      </c>
      <c r="C1014" s="425" t="e">
        <f>C946+C915</f>
        <v>#VALUE!</v>
      </c>
      <c r="D1014" s="485">
        <f>D964+D914</f>
        <v>0</v>
      </c>
      <c r="E1014" s="485">
        <f>E964+E914</f>
        <v>0</v>
      </c>
      <c r="F1014" s="485">
        <f>F964+F914</f>
        <v>0</v>
      </c>
      <c r="G1014" s="485">
        <f>G964+G914</f>
        <v>0</v>
      </c>
      <c r="H1014" s="288"/>
      <c r="I1014" s="485">
        <f>I964+I914</f>
        <v>0</v>
      </c>
      <c r="J1014" s="288"/>
      <c r="K1014" s="485">
        <f>K964+K914</f>
        <v>0</v>
      </c>
      <c r="L1014" s="485">
        <f>L964+L914</f>
        <v>0</v>
      </c>
      <c r="M1014" s="288"/>
    </row>
    <row r="1015" spans="1:12" ht="68.25" hidden="1" thickBot="1">
      <c r="A1015" s="153" t="s">
        <v>147</v>
      </c>
      <c r="B1015" s="161" t="s">
        <v>148</v>
      </c>
      <c r="C1015" s="287"/>
      <c r="D1015" s="305"/>
      <c r="E1015" s="305"/>
      <c r="F1015" s="304"/>
      <c r="G1015" s="288">
        <f>C1015-E1015</f>
        <v>0</v>
      </c>
      <c r="H1015" s="288"/>
      <c r="I1015" s="288">
        <f>D1015-E1015-F1015</f>
        <v>0</v>
      </c>
      <c r="J1015" s="288"/>
      <c r="K1015" s="288"/>
      <c r="L1015" s="288">
        <f>H1015-I1015</f>
        <v>0</v>
      </c>
    </row>
    <row r="1016" spans="1:12" ht="45.75" hidden="1" thickBot="1">
      <c r="A1016" s="153" t="s">
        <v>149</v>
      </c>
      <c r="B1016" s="161" t="s">
        <v>150</v>
      </c>
      <c r="C1016" s="287"/>
      <c r="D1016" s="305"/>
      <c r="E1016" s="305"/>
      <c r="F1016" s="304"/>
      <c r="G1016" s="288">
        <f>C1016-E1016</f>
        <v>0</v>
      </c>
      <c r="H1016" s="288"/>
      <c r="I1016" s="288">
        <f>D1016-E1016-F1016</f>
        <v>0</v>
      </c>
      <c r="J1016" s="288"/>
      <c r="K1016" s="288"/>
      <c r="L1016" s="288">
        <f>H1016-I1016</f>
        <v>0</v>
      </c>
    </row>
    <row r="1017" spans="1:12" ht="34.5" hidden="1" thickBot="1">
      <c r="A1017" s="153"/>
      <c r="B1017" s="162" t="s">
        <v>151</v>
      </c>
      <c r="C1017" s="304">
        <f>C1015+C1016</f>
        <v>0</v>
      </c>
      <c r="D1017" s="305">
        <f>D1015+D1016</f>
        <v>0</v>
      </c>
      <c r="E1017" s="305">
        <f>E1015+E1016</f>
        <v>0</v>
      </c>
      <c r="F1017" s="304">
        <f>F1015+F1016</f>
        <v>0</v>
      </c>
      <c r="G1017" s="304">
        <f>C1017-E1017</f>
        <v>0</v>
      </c>
      <c r="H1017" s="304">
        <f>H1015+H1016</f>
        <v>0</v>
      </c>
      <c r="I1017" s="304">
        <f>D1017-E1017-F1017</f>
        <v>0</v>
      </c>
      <c r="J1017" s="304">
        <f>J1015+J1016</f>
        <v>0</v>
      </c>
      <c r="K1017" s="304">
        <f>K1015+K1016</f>
        <v>0</v>
      </c>
      <c r="L1017" s="304">
        <f>H1017-I1017</f>
        <v>0</v>
      </c>
    </row>
    <row r="1018" spans="1:12" ht="23.25" hidden="1" thickBot="1">
      <c r="A1018" s="153"/>
      <c r="B1018" s="162" t="s">
        <v>152</v>
      </c>
      <c r="C1018" s="304" t="e">
        <f>C1017+#REF!</f>
        <v>#REF!</v>
      </c>
      <c r="D1018" s="305" t="e">
        <f>D1017+#REF!</f>
        <v>#REF!</v>
      </c>
      <c r="E1018" s="304" t="e">
        <f>E1017+#REF!</f>
        <v>#REF!</v>
      </c>
      <c r="F1018" s="304" t="e">
        <f>F1017+#REF!</f>
        <v>#REF!</v>
      </c>
      <c r="G1018" s="304" t="e">
        <f>C1018-E1018</f>
        <v>#REF!</v>
      </c>
      <c r="H1018" s="304" t="e">
        <f>H1017+#REF!</f>
        <v>#REF!</v>
      </c>
      <c r="I1018" s="304" t="e">
        <f>D1018-E1018-F1018</f>
        <v>#REF!</v>
      </c>
      <c r="J1018" s="304" t="e">
        <f>J1017+#REF!</f>
        <v>#REF!</v>
      </c>
      <c r="K1018" s="304" t="e">
        <f>K1017+#REF!</f>
        <v>#REF!</v>
      </c>
      <c r="L1018" s="304" t="e">
        <f>H1018-I1018</f>
        <v>#REF!</v>
      </c>
    </row>
    <row r="1019" ht="17.25" customHeight="1">
      <c r="G1019" s="28"/>
    </row>
    <row r="1020" ht="12.75" customHeight="1"/>
    <row r="1021" spans="1:21" s="334" customFormat="1" ht="15.75">
      <c r="A1021" s="52" t="str">
        <f>CONCATENATE("14.3.Дебіторська заборгованість у ",Лист1!B9," та ",Лист1!B10,"роках")</f>
        <v>14.3.Дебіторська заборгованість у 20__ та 20__роках</v>
      </c>
      <c r="B1021" s="151"/>
      <c r="C1021" s="151"/>
      <c r="D1021" s="151"/>
      <c r="E1021" s="151"/>
      <c r="F1021" s="151"/>
      <c r="G1021" s="151"/>
      <c r="H1021" s="151"/>
      <c r="I1021" s="151"/>
      <c r="J1021" s="151"/>
      <c r="K1021" s="151"/>
      <c r="L1021" s="151"/>
      <c r="M1021" s="332"/>
      <c r="N1021" s="332"/>
      <c r="O1021" s="332"/>
      <c r="P1021" s="332"/>
      <c r="Q1021" s="332"/>
      <c r="R1021" s="332"/>
      <c r="S1021" s="332"/>
      <c r="T1021" s="332"/>
      <c r="U1021" s="332"/>
    </row>
    <row r="1022" spans="1:21" s="334" customFormat="1" ht="18.75" customHeight="1" thickBot="1">
      <c r="A1022" s="332"/>
      <c r="B1022" s="151"/>
      <c r="C1022" s="151"/>
      <c r="D1022" s="151"/>
      <c r="E1022" s="151"/>
      <c r="F1022" s="151"/>
      <c r="G1022" s="151"/>
      <c r="H1022" s="151"/>
      <c r="I1022" s="151"/>
      <c r="J1022" s="10" t="s">
        <v>317</v>
      </c>
      <c r="K1022" s="151"/>
      <c r="L1022" s="151"/>
      <c r="M1022" s="332"/>
      <c r="N1022" s="332"/>
      <c r="O1022" s="332"/>
      <c r="P1022" s="332"/>
      <c r="Q1022" s="332"/>
      <c r="R1022" s="332"/>
      <c r="S1022" s="332"/>
      <c r="T1022" s="332"/>
      <c r="U1022" s="332"/>
    </row>
    <row r="1023" spans="1:21" s="334" customFormat="1" ht="45" customHeight="1">
      <c r="A1023" s="559" t="str">
        <f>A908</f>
        <v>КПКВК</v>
      </c>
      <c r="B1023" s="559" t="str">
        <f>B908</f>
        <v>КЕКВ/ККК</v>
      </c>
      <c r="C1023" s="599" t="s">
        <v>78</v>
      </c>
      <c r="D1023" s="599" t="s">
        <v>140</v>
      </c>
      <c r="E1023" s="599" t="s">
        <v>141</v>
      </c>
      <c r="F1023" s="599" t="str">
        <f>CONCATENATE("Дебіторська заборгованість на ",Лист1!C9)</f>
        <v>Дебіторська заборгованість на 01.01.20__</v>
      </c>
      <c r="G1023" s="599" t="str">
        <f>CONCATENATE("Дебіторська заборгованість на ",Лист1!C10)</f>
        <v>Дебіторська заборгованість на 01.01.20__</v>
      </c>
      <c r="H1023" s="599" t="str">
        <f>CONCATENATE("Очікувана дебіторська заборгованість на ",Лист1!C11)</f>
        <v>Очікувана дебіторська заборгованість на 01.01.20__</v>
      </c>
      <c r="I1023" s="599" t="s">
        <v>156</v>
      </c>
      <c r="J1023" s="599" t="s">
        <v>157</v>
      </c>
      <c r="K1023" s="498"/>
      <c r="L1023" s="666"/>
      <c r="M1023" s="332"/>
      <c r="N1023" s="332"/>
      <c r="O1023" s="332"/>
      <c r="P1023" s="332"/>
      <c r="Q1023" s="332"/>
      <c r="R1023" s="332"/>
      <c r="S1023" s="332"/>
      <c r="T1023" s="332"/>
      <c r="U1023" s="332"/>
    </row>
    <row r="1024" spans="1:21" s="334" customFormat="1" ht="12.75">
      <c r="A1024" s="554"/>
      <c r="B1024" s="554"/>
      <c r="C1024" s="600"/>
      <c r="D1024" s="600"/>
      <c r="E1024" s="600"/>
      <c r="F1024" s="600"/>
      <c r="G1024" s="600"/>
      <c r="H1024" s="600"/>
      <c r="I1024" s="600"/>
      <c r="J1024" s="600"/>
      <c r="K1024" s="498"/>
      <c r="L1024" s="666"/>
      <c r="M1024" s="332"/>
      <c r="N1024" s="332"/>
      <c r="O1024" s="332"/>
      <c r="P1024" s="332"/>
      <c r="Q1024" s="332"/>
      <c r="R1024" s="332"/>
      <c r="S1024" s="332"/>
      <c r="T1024" s="332"/>
      <c r="U1024" s="332"/>
    </row>
    <row r="1025" spans="1:21" s="334" customFormat="1" ht="13.5" thickBot="1">
      <c r="A1025" s="555"/>
      <c r="B1025" s="555"/>
      <c r="C1025" s="601"/>
      <c r="D1025" s="601"/>
      <c r="E1025" s="601"/>
      <c r="F1025" s="601"/>
      <c r="G1025" s="601"/>
      <c r="H1025" s="601"/>
      <c r="I1025" s="601"/>
      <c r="J1025" s="601"/>
      <c r="K1025" s="163"/>
      <c r="L1025" s="666"/>
      <c r="M1025" s="332"/>
      <c r="N1025" s="332"/>
      <c r="O1025" s="332"/>
      <c r="P1025" s="332"/>
      <c r="Q1025" s="332"/>
      <c r="R1025" s="332"/>
      <c r="S1025" s="332"/>
      <c r="T1025" s="332"/>
      <c r="U1025" s="332"/>
    </row>
    <row r="1026" spans="1:21" s="159" customFormat="1" ht="13.5" thickBot="1">
      <c r="A1026" s="156">
        <v>1</v>
      </c>
      <c r="B1026" s="157">
        <v>2</v>
      </c>
      <c r="C1026" s="158">
        <v>3</v>
      </c>
      <c r="D1026" s="158">
        <v>4</v>
      </c>
      <c r="E1026" s="158">
        <v>5</v>
      </c>
      <c r="F1026" s="158">
        <v>6</v>
      </c>
      <c r="G1026" s="158">
        <v>7</v>
      </c>
      <c r="H1026" s="118">
        <v>8</v>
      </c>
      <c r="I1026" s="166">
        <v>9</v>
      </c>
      <c r="J1026" s="166">
        <v>10</v>
      </c>
      <c r="K1026" s="91"/>
      <c r="L1026" s="91"/>
      <c r="M1026" s="149"/>
      <c r="N1026" s="149"/>
      <c r="O1026" s="149"/>
      <c r="P1026" s="149"/>
      <c r="Q1026" s="149"/>
      <c r="R1026" s="149"/>
      <c r="S1026" s="149"/>
      <c r="T1026" s="149"/>
      <c r="U1026" s="149"/>
    </row>
    <row r="1027" spans="1:21" s="159" customFormat="1" ht="12.75" hidden="1">
      <c r="A1027" s="167"/>
      <c r="B1027" s="168" t="str">
        <f>B913</f>
        <v>Підпрограма   </v>
      </c>
      <c r="C1027" s="77"/>
      <c r="D1027" s="77"/>
      <c r="E1027" s="77"/>
      <c r="F1027" s="77"/>
      <c r="G1027" s="77"/>
      <c r="H1027" s="91"/>
      <c r="I1027" s="141"/>
      <c r="J1027" s="91"/>
      <c r="K1027" s="91"/>
      <c r="L1027" s="91"/>
      <c r="M1027" s="149"/>
      <c r="N1027" s="149"/>
      <c r="O1027" s="149"/>
      <c r="P1027" s="149"/>
      <c r="Q1027" s="149"/>
      <c r="R1027" s="149"/>
      <c r="S1027" s="149"/>
      <c r="T1027" s="149"/>
      <c r="U1027" s="149"/>
    </row>
    <row r="1028" spans="1:12" ht="13.5" thickBot="1">
      <c r="A1028" s="405"/>
      <c r="B1028" s="406"/>
      <c r="C1028" s="407" t="str">
        <f>C914</f>
        <v>Підпрограма  1</v>
      </c>
      <c r="D1028" s="404">
        <f>D1029+D1060</f>
        <v>0</v>
      </c>
      <c r="E1028" s="404">
        <f>E1029+E1060</f>
        <v>0</v>
      </c>
      <c r="F1028" s="404">
        <f>F1029+F1060</f>
        <v>0</v>
      </c>
      <c r="G1028" s="404">
        <f>G1029+G1060</f>
        <v>0</v>
      </c>
      <c r="H1028" s="404">
        <f>H1029+H1060</f>
        <v>0</v>
      </c>
      <c r="I1028" s="433"/>
      <c r="J1028" s="448"/>
      <c r="K1028" s="92"/>
      <c r="L1028" s="92"/>
    </row>
    <row r="1029" spans="1:12" ht="13.5" hidden="1" thickBot="1">
      <c r="A1029" s="21"/>
      <c r="B1029" s="21">
        <v>2000</v>
      </c>
      <c r="C1029" s="24" t="s">
        <v>15</v>
      </c>
      <c r="D1029" s="287">
        <f>D1030+D1035+D1051+D1054+D1058+D1059</f>
        <v>0</v>
      </c>
      <c r="E1029" s="287">
        <f>E1030+E1035+E1051+E1054+E1058+E1059</f>
        <v>0</v>
      </c>
      <c r="F1029" s="287">
        <f>F1030+F1035+F1051+F1054+F1058+F1059</f>
        <v>0</v>
      </c>
      <c r="G1029" s="287">
        <f>G1030+G1035+G1051+G1054+G1058+G1059</f>
        <v>0</v>
      </c>
      <c r="H1029" s="287">
        <f>H1030+H1035+H1051+H1054+H1058+H1059</f>
        <v>0</v>
      </c>
      <c r="I1029" s="296"/>
      <c r="J1029" s="296"/>
      <c r="K1029" s="92"/>
      <c r="L1029" s="92"/>
    </row>
    <row r="1030" spans="1:12" ht="13.5" hidden="1" thickBot="1">
      <c r="A1030" s="21"/>
      <c r="B1030" s="21">
        <v>2100</v>
      </c>
      <c r="C1030" s="24" t="s">
        <v>16</v>
      </c>
      <c r="D1030" s="287">
        <f>D1031+D1034</f>
        <v>0</v>
      </c>
      <c r="E1030" s="287">
        <f>E1031+E1034</f>
        <v>0</v>
      </c>
      <c r="F1030" s="287">
        <f>F1031+F1034</f>
        <v>0</v>
      </c>
      <c r="G1030" s="287">
        <f>G1031+G1034</f>
        <v>0</v>
      </c>
      <c r="H1030" s="287">
        <f>H1031+H1034</f>
        <v>0</v>
      </c>
      <c r="I1030" s="296"/>
      <c r="J1030" s="296"/>
      <c r="K1030" s="92"/>
      <c r="L1030" s="92"/>
    </row>
    <row r="1031" spans="1:12" ht="13.5" hidden="1" thickBot="1">
      <c r="A1031" s="21"/>
      <c r="B1031" s="21">
        <v>2110</v>
      </c>
      <c r="C1031" s="24" t="s">
        <v>17</v>
      </c>
      <c r="D1031" s="287">
        <f>SUM(D1032:D1033)</f>
        <v>0</v>
      </c>
      <c r="E1031" s="287">
        <f>SUM(E1032:E1033)</f>
        <v>0</v>
      </c>
      <c r="F1031" s="287">
        <f>SUM(F1032:F1033)</f>
        <v>0</v>
      </c>
      <c r="G1031" s="287">
        <f>SUM(G1032:G1033)</f>
        <v>0</v>
      </c>
      <c r="H1031" s="287">
        <f>SUM(H1032:H1033)</f>
        <v>0</v>
      </c>
      <c r="I1031" s="296"/>
      <c r="J1031" s="296"/>
      <c r="K1031" s="92"/>
      <c r="L1031" s="92"/>
    </row>
    <row r="1032" spans="1:12" ht="13.5" hidden="1" thickBot="1">
      <c r="A1032" s="21"/>
      <c r="B1032" s="21">
        <v>2111</v>
      </c>
      <c r="C1032" s="24" t="s">
        <v>18</v>
      </c>
      <c r="D1032" s="287">
        <f>H125</f>
        <v>0</v>
      </c>
      <c r="E1032" s="287"/>
      <c r="F1032" s="287"/>
      <c r="G1032" s="287"/>
      <c r="H1032" s="287"/>
      <c r="I1032" s="296"/>
      <c r="J1032" s="296"/>
      <c r="K1032" s="92"/>
      <c r="L1032" s="92"/>
    </row>
    <row r="1033" spans="1:12" ht="13.5" hidden="1" thickBot="1">
      <c r="A1033" s="21"/>
      <c r="B1033" s="21">
        <v>2112</v>
      </c>
      <c r="C1033" s="24" t="s">
        <v>19</v>
      </c>
      <c r="D1033" s="287">
        <f aca="true" t="shared" si="79" ref="D1033:D1059">H126</f>
        <v>0</v>
      </c>
      <c r="E1033" s="287"/>
      <c r="F1033" s="287"/>
      <c r="G1033" s="287"/>
      <c r="H1033" s="287"/>
      <c r="I1033" s="296"/>
      <c r="J1033" s="296"/>
      <c r="K1033" s="92"/>
      <c r="L1033" s="92"/>
    </row>
    <row r="1034" spans="1:12" ht="13.5" hidden="1" thickBot="1">
      <c r="A1034" s="21"/>
      <c r="B1034" s="21">
        <v>2120</v>
      </c>
      <c r="C1034" s="24" t="s">
        <v>20</v>
      </c>
      <c r="D1034" s="287">
        <f t="shared" si="79"/>
        <v>0</v>
      </c>
      <c r="E1034" s="287"/>
      <c r="F1034" s="287"/>
      <c r="G1034" s="287"/>
      <c r="H1034" s="287"/>
      <c r="I1034" s="296"/>
      <c r="J1034" s="296"/>
      <c r="K1034" s="92"/>
      <c r="L1034" s="92"/>
    </row>
    <row r="1035" spans="1:12" ht="13.5" hidden="1" thickBot="1">
      <c r="A1035" s="21"/>
      <c r="B1035" s="21">
        <v>2200</v>
      </c>
      <c r="C1035" s="24" t="s">
        <v>21</v>
      </c>
      <c r="D1035" s="287">
        <f>SUM(D1036:D1042)+D1048</f>
        <v>0</v>
      </c>
      <c r="E1035" s="287">
        <f>SUM(E1036:E1042)+E1048</f>
        <v>0</v>
      </c>
      <c r="F1035" s="287">
        <f>SUM(F1036:F1042)+F1048</f>
        <v>0</v>
      </c>
      <c r="G1035" s="287">
        <f>SUM(G1036:G1042)+G1048</f>
        <v>0</v>
      </c>
      <c r="H1035" s="287">
        <f>SUM(H1036:H1042)+H1048</f>
        <v>0</v>
      </c>
      <c r="I1035" s="296"/>
      <c r="J1035" s="296"/>
      <c r="K1035" s="92"/>
      <c r="L1035" s="92"/>
    </row>
    <row r="1036" spans="1:12" ht="13.5" hidden="1" thickBot="1">
      <c r="A1036" s="21"/>
      <c r="B1036" s="21">
        <v>2210</v>
      </c>
      <c r="C1036" s="24" t="s">
        <v>22</v>
      </c>
      <c r="D1036" s="287">
        <f t="shared" si="79"/>
        <v>0</v>
      </c>
      <c r="E1036" s="287"/>
      <c r="F1036" s="287"/>
      <c r="G1036" s="287"/>
      <c r="H1036" s="287"/>
      <c r="I1036" s="296"/>
      <c r="J1036" s="296"/>
      <c r="K1036" s="92"/>
      <c r="L1036" s="92"/>
    </row>
    <row r="1037" spans="1:12" ht="13.5" hidden="1" thickBot="1">
      <c r="A1037" s="21"/>
      <c r="B1037" s="21">
        <v>2220</v>
      </c>
      <c r="C1037" s="24" t="s">
        <v>23</v>
      </c>
      <c r="D1037" s="287">
        <f t="shared" si="79"/>
        <v>0</v>
      </c>
      <c r="E1037" s="287"/>
      <c r="F1037" s="287"/>
      <c r="G1037" s="287"/>
      <c r="H1037" s="287"/>
      <c r="I1037" s="296"/>
      <c r="J1037" s="296"/>
      <c r="K1037" s="92"/>
      <c r="L1037" s="92"/>
    </row>
    <row r="1038" spans="1:12" ht="13.5" hidden="1" thickBot="1">
      <c r="A1038" s="21"/>
      <c r="B1038" s="21">
        <v>2230</v>
      </c>
      <c r="C1038" s="24" t="s">
        <v>24</v>
      </c>
      <c r="D1038" s="287">
        <f t="shared" si="79"/>
        <v>0</v>
      </c>
      <c r="E1038" s="287"/>
      <c r="F1038" s="287"/>
      <c r="G1038" s="287"/>
      <c r="H1038" s="287"/>
      <c r="I1038" s="296"/>
      <c r="J1038" s="296"/>
      <c r="K1038" s="92"/>
      <c r="L1038" s="92"/>
    </row>
    <row r="1039" spans="1:12" ht="13.5" hidden="1" thickBot="1">
      <c r="A1039" s="21"/>
      <c r="B1039" s="21">
        <v>2240</v>
      </c>
      <c r="C1039" s="24" t="s">
        <v>25</v>
      </c>
      <c r="D1039" s="287">
        <f t="shared" si="79"/>
        <v>0</v>
      </c>
      <c r="E1039" s="287"/>
      <c r="F1039" s="287"/>
      <c r="G1039" s="287"/>
      <c r="H1039" s="287"/>
      <c r="I1039" s="296"/>
      <c r="J1039" s="296"/>
      <c r="K1039" s="92"/>
      <c r="L1039" s="92"/>
    </row>
    <row r="1040" spans="1:12" ht="13.5" hidden="1" thickBot="1">
      <c r="A1040" s="21"/>
      <c r="B1040" s="21">
        <v>2250</v>
      </c>
      <c r="C1040" s="25" t="s">
        <v>26</v>
      </c>
      <c r="D1040" s="287">
        <f t="shared" si="79"/>
        <v>0</v>
      </c>
      <c r="E1040" s="287"/>
      <c r="F1040" s="287"/>
      <c r="G1040" s="287"/>
      <c r="H1040" s="287"/>
      <c r="I1040" s="296"/>
      <c r="J1040" s="296"/>
      <c r="K1040" s="92"/>
      <c r="L1040" s="92"/>
    </row>
    <row r="1041" spans="1:12" ht="13.5" hidden="1" thickBot="1">
      <c r="A1041" s="21"/>
      <c r="B1041" s="21">
        <v>2260</v>
      </c>
      <c r="C1041" s="25" t="s">
        <v>27</v>
      </c>
      <c r="D1041" s="287">
        <f t="shared" si="79"/>
        <v>0</v>
      </c>
      <c r="E1041" s="287"/>
      <c r="F1041" s="287"/>
      <c r="G1041" s="287"/>
      <c r="H1041" s="287"/>
      <c r="I1041" s="296"/>
      <c r="J1041" s="296"/>
      <c r="K1041" s="92"/>
      <c r="L1041" s="92"/>
    </row>
    <row r="1042" spans="1:12" ht="13.5" hidden="1" thickBot="1">
      <c r="A1042" s="21"/>
      <c r="B1042" s="21">
        <v>2270</v>
      </c>
      <c r="C1042" s="24" t="s">
        <v>28</v>
      </c>
      <c r="D1042" s="287">
        <f>SUM(D1043:D1047)</f>
        <v>0</v>
      </c>
      <c r="E1042" s="287">
        <f>SUM(E1043:E1047)</f>
        <v>0</v>
      </c>
      <c r="F1042" s="287">
        <f>SUM(F1043:F1047)</f>
        <v>0</v>
      </c>
      <c r="G1042" s="287">
        <f>SUM(G1043:G1047)</f>
        <v>0</v>
      </c>
      <c r="H1042" s="287">
        <f>SUM(H1043:H1047)</f>
        <v>0</v>
      </c>
      <c r="I1042" s="296"/>
      <c r="J1042" s="296"/>
      <c r="K1042" s="92"/>
      <c r="L1042" s="92"/>
    </row>
    <row r="1043" spans="1:12" ht="13.5" hidden="1" thickBot="1">
      <c r="A1043" s="21"/>
      <c r="B1043" s="21">
        <v>2271</v>
      </c>
      <c r="C1043" s="24" t="s">
        <v>29</v>
      </c>
      <c r="D1043" s="287">
        <f t="shared" si="79"/>
        <v>0</v>
      </c>
      <c r="E1043" s="287"/>
      <c r="F1043" s="287"/>
      <c r="G1043" s="287"/>
      <c r="H1043" s="287"/>
      <c r="I1043" s="296"/>
      <c r="J1043" s="296"/>
      <c r="K1043" s="92"/>
      <c r="L1043" s="92"/>
    </row>
    <row r="1044" spans="1:12" ht="13.5" hidden="1" thickBot="1">
      <c r="A1044" s="21"/>
      <c r="B1044" s="21">
        <v>2272</v>
      </c>
      <c r="C1044" s="24" t="s">
        <v>30</v>
      </c>
      <c r="D1044" s="287">
        <f t="shared" si="79"/>
        <v>0</v>
      </c>
      <c r="E1044" s="287"/>
      <c r="F1044" s="287"/>
      <c r="G1044" s="287"/>
      <c r="H1044" s="287"/>
      <c r="I1044" s="296"/>
      <c r="J1044" s="296"/>
      <c r="K1044" s="92"/>
      <c r="L1044" s="92"/>
    </row>
    <row r="1045" spans="1:12" ht="13.5" hidden="1" thickBot="1">
      <c r="A1045" s="21"/>
      <c r="B1045" s="21">
        <v>2273</v>
      </c>
      <c r="C1045" s="24" t="s">
        <v>31</v>
      </c>
      <c r="D1045" s="287">
        <f t="shared" si="79"/>
        <v>0</v>
      </c>
      <c r="E1045" s="287"/>
      <c r="F1045" s="287"/>
      <c r="G1045" s="287"/>
      <c r="H1045" s="287"/>
      <c r="I1045" s="296"/>
      <c r="J1045" s="296"/>
      <c r="K1045" s="92"/>
      <c r="L1045" s="92"/>
    </row>
    <row r="1046" spans="1:12" ht="13.5" hidden="1" thickBot="1">
      <c r="A1046" s="21"/>
      <c r="B1046" s="21">
        <v>2274</v>
      </c>
      <c r="C1046" s="24" t="s">
        <v>32</v>
      </c>
      <c r="D1046" s="287">
        <f t="shared" si="79"/>
        <v>0</v>
      </c>
      <c r="E1046" s="287"/>
      <c r="F1046" s="287"/>
      <c r="G1046" s="287"/>
      <c r="H1046" s="287"/>
      <c r="I1046" s="296"/>
      <c r="J1046" s="296"/>
      <c r="K1046" s="92"/>
      <c r="L1046" s="92"/>
    </row>
    <row r="1047" spans="1:12" ht="13.5" hidden="1" thickBot="1">
      <c r="A1047" s="21"/>
      <c r="B1047" s="21">
        <v>2275</v>
      </c>
      <c r="C1047" s="24" t="s">
        <v>33</v>
      </c>
      <c r="D1047" s="287">
        <f t="shared" si="79"/>
        <v>0</v>
      </c>
      <c r="E1047" s="287"/>
      <c r="F1047" s="287"/>
      <c r="G1047" s="287"/>
      <c r="H1047" s="287"/>
      <c r="I1047" s="296"/>
      <c r="J1047" s="296"/>
      <c r="K1047" s="92"/>
      <c r="L1047" s="92"/>
    </row>
    <row r="1048" spans="1:12" ht="23.25" hidden="1" thickBot="1">
      <c r="A1048" s="21"/>
      <c r="B1048" s="21">
        <v>2280</v>
      </c>
      <c r="C1048" s="24" t="s">
        <v>34</v>
      </c>
      <c r="D1048" s="287">
        <f t="shared" si="79"/>
        <v>0</v>
      </c>
      <c r="E1048" s="287">
        <f>SUM(E1049:E1050)</f>
        <v>0</v>
      </c>
      <c r="F1048" s="287">
        <f>SUM(F1049:F1050)</f>
        <v>0</v>
      </c>
      <c r="G1048" s="287">
        <f>SUM(G1049:G1050)</f>
        <v>0</v>
      </c>
      <c r="H1048" s="287">
        <f>SUM(H1049:H1050)</f>
        <v>0</v>
      </c>
      <c r="I1048" s="296"/>
      <c r="J1048" s="296"/>
      <c r="K1048" s="92"/>
      <c r="L1048" s="92"/>
    </row>
    <row r="1049" spans="1:12" ht="23.25" hidden="1" thickBot="1">
      <c r="A1049" s="21"/>
      <c r="B1049" s="21">
        <v>2281</v>
      </c>
      <c r="C1049" s="24" t="s">
        <v>35</v>
      </c>
      <c r="D1049" s="287">
        <f t="shared" si="79"/>
        <v>0</v>
      </c>
      <c r="E1049" s="287"/>
      <c r="F1049" s="287"/>
      <c r="G1049" s="287"/>
      <c r="H1049" s="287"/>
      <c r="I1049" s="296"/>
      <c r="J1049" s="296"/>
      <c r="K1049" s="92"/>
      <c r="L1049" s="92"/>
    </row>
    <row r="1050" spans="1:12" ht="34.5" hidden="1" thickBot="1">
      <c r="A1050" s="21"/>
      <c r="B1050" s="21">
        <v>2282</v>
      </c>
      <c r="C1050" s="24" t="s">
        <v>283</v>
      </c>
      <c r="D1050" s="287">
        <f t="shared" si="79"/>
        <v>0</v>
      </c>
      <c r="E1050" s="287"/>
      <c r="F1050" s="287"/>
      <c r="G1050" s="287"/>
      <c r="H1050" s="287"/>
      <c r="I1050" s="296"/>
      <c r="J1050" s="296"/>
      <c r="K1050" s="92"/>
      <c r="L1050" s="92"/>
    </row>
    <row r="1051" spans="1:12" ht="13.5" hidden="1" thickBot="1">
      <c r="A1051" s="21"/>
      <c r="B1051" s="21">
        <v>2600</v>
      </c>
      <c r="C1051" s="25" t="s">
        <v>37</v>
      </c>
      <c r="D1051" s="287">
        <f t="shared" si="79"/>
        <v>0</v>
      </c>
      <c r="E1051" s="287">
        <f>SUM(E1052:E1053)</f>
        <v>0</v>
      </c>
      <c r="F1051" s="287">
        <f>SUM(F1052:F1053)</f>
        <v>0</v>
      </c>
      <c r="G1051" s="287">
        <f>SUM(G1052:G1053)</f>
        <v>0</v>
      </c>
      <c r="H1051" s="287">
        <f>SUM(H1052:H1053)</f>
        <v>0</v>
      </c>
      <c r="I1051" s="296"/>
      <c r="J1051" s="296"/>
      <c r="K1051" s="92"/>
      <c r="L1051" s="92"/>
    </row>
    <row r="1052" spans="1:12" ht="23.25" customHeight="1" hidden="1" thickBot="1">
      <c r="A1052" s="21"/>
      <c r="B1052" s="21">
        <v>2610</v>
      </c>
      <c r="C1052" s="25" t="s">
        <v>38</v>
      </c>
      <c r="D1052" s="287">
        <f t="shared" si="79"/>
        <v>0</v>
      </c>
      <c r="E1052" s="287"/>
      <c r="F1052" s="287"/>
      <c r="G1052" s="287"/>
      <c r="H1052" s="287"/>
      <c r="I1052" s="296"/>
      <c r="J1052" s="296"/>
      <c r="K1052" s="92"/>
      <c r="L1052" s="92"/>
    </row>
    <row r="1053" spans="1:12" ht="23.25" hidden="1" thickBot="1">
      <c r="A1053" s="21"/>
      <c r="B1053" s="21">
        <v>2620</v>
      </c>
      <c r="C1053" s="25" t="s">
        <v>39</v>
      </c>
      <c r="D1053" s="287">
        <f t="shared" si="79"/>
        <v>0</v>
      </c>
      <c r="E1053" s="287"/>
      <c r="F1053" s="287"/>
      <c r="G1053" s="287"/>
      <c r="H1053" s="287"/>
      <c r="I1053" s="296"/>
      <c r="J1053" s="296"/>
      <c r="K1053" s="92"/>
      <c r="L1053" s="92"/>
    </row>
    <row r="1054" spans="1:12" ht="13.5" hidden="1" thickBot="1">
      <c r="A1054" s="21"/>
      <c r="B1054" s="21">
        <v>2700</v>
      </c>
      <c r="C1054" s="25" t="s">
        <v>40</v>
      </c>
      <c r="D1054" s="287">
        <f>SUM(D1055:D1057)</f>
        <v>0</v>
      </c>
      <c r="E1054" s="287">
        <f>SUM(E1055:E1057)</f>
        <v>0</v>
      </c>
      <c r="F1054" s="287">
        <f>SUM(F1055:F1057)</f>
        <v>0</v>
      </c>
      <c r="G1054" s="287">
        <f>SUM(G1055:G1057)</f>
        <v>0</v>
      </c>
      <c r="H1054" s="287">
        <f>SUM(H1055:H1057)</f>
        <v>0</v>
      </c>
      <c r="I1054" s="296"/>
      <c r="J1054" s="296"/>
      <c r="K1054" s="92"/>
      <c r="L1054" s="92"/>
    </row>
    <row r="1055" spans="1:12" ht="13.5" hidden="1" thickBot="1">
      <c r="A1055" s="21"/>
      <c r="B1055" s="21">
        <v>2710</v>
      </c>
      <c r="C1055" s="25" t="s">
        <v>41</v>
      </c>
      <c r="D1055" s="287">
        <f t="shared" si="79"/>
        <v>0</v>
      </c>
      <c r="E1055" s="287"/>
      <c r="F1055" s="287"/>
      <c r="G1055" s="287"/>
      <c r="H1055" s="287"/>
      <c r="I1055" s="296"/>
      <c r="J1055" s="296"/>
      <c r="K1055" s="92"/>
      <c r="L1055" s="92"/>
    </row>
    <row r="1056" spans="1:12" ht="13.5" hidden="1" thickBot="1">
      <c r="A1056" s="21"/>
      <c r="B1056" s="21">
        <v>2720</v>
      </c>
      <c r="C1056" s="25" t="s">
        <v>42</v>
      </c>
      <c r="D1056" s="287">
        <f t="shared" si="79"/>
        <v>0</v>
      </c>
      <c r="E1056" s="287"/>
      <c r="F1056" s="287"/>
      <c r="G1056" s="287"/>
      <c r="H1056" s="287"/>
      <c r="I1056" s="296"/>
      <c r="J1056" s="296"/>
      <c r="K1056" s="92"/>
      <c r="L1056" s="92"/>
    </row>
    <row r="1057" spans="1:12" ht="13.5" hidden="1" thickBot="1">
      <c r="A1057" s="21"/>
      <c r="B1057" s="21">
        <v>2730</v>
      </c>
      <c r="C1057" s="25" t="s">
        <v>43</v>
      </c>
      <c r="D1057" s="287">
        <f t="shared" si="79"/>
        <v>0</v>
      </c>
      <c r="E1057" s="287"/>
      <c r="F1057" s="287"/>
      <c r="G1057" s="287"/>
      <c r="H1057" s="287"/>
      <c r="I1057" s="296"/>
      <c r="J1057" s="296"/>
      <c r="K1057" s="92"/>
      <c r="L1057" s="92"/>
    </row>
    <row r="1058" spans="1:12" ht="13.5" hidden="1" thickBot="1">
      <c r="A1058" s="21"/>
      <c r="B1058" s="21">
        <v>2800</v>
      </c>
      <c r="C1058" s="25" t="s">
        <v>44</v>
      </c>
      <c r="D1058" s="287">
        <f t="shared" si="79"/>
        <v>0</v>
      </c>
      <c r="E1058" s="287"/>
      <c r="F1058" s="287"/>
      <c r="G1058" s="287"/>
      <c r="H1058" s="287"/>
      <c r="I1058" s="296"/>
      <c r="J1058" s="296"/>
      <c r="K1058" s="92"/>
      <c r="L1058" s="92"/>
    </row>
    <row r="1059" spans="1:12" ht="13.5" hidden="1" thickBot="1">
      <c r="A1059" s="21"/>
      <c r="B1059" s="21">
        <v>2900</v>
      </c>
      <c r="C1059" s="25" t="s">
        <v>45</v>
      </c>
      <c r="D1059" s="287">
        <f t="shared" si="79"/>
        <v>0</v>
      </c>
      <c r="E1059" s="287"/>
      <c r="F1059" s="287"/>
      <c r="G1059" s="287"/>
      <c r="H1059" s="287"/>
      <c r="I1059" s="296"/>
      <c r="J1059" s="296"/>
      <c r="K1059" s="92"/>
      <c r="L1059" s="92"/>
    </row>
    <row r="1060" spans="1:12" ht="13.5" hidden="1" thickBot="1">
      <c r="A1060" s="21"/>
      <c r="B1060" s="21">
        <v>3000</v>
      </c>
      <c r="C1060" s="24" t="s">
        <v>46</v>
      </c>
      <c r="D1060" s="287">
        <f>D1061+D1073</f>
        <v>0</v>
      </c>
      <c r="E1060" s="287">
        <f>E1061+E1073</f>
        <v>0</v>
      </c>
      <c r="F1060" s="287">
        <f>F1061+F1073</f>
        <v>0</v>
      </c>
      <c r="G1060" s="287">
        <f>G1061+G1073</f>
        <v>0</v>
      </c>
      <c r="H1060" s="287">
        <f>H1061+H1073</f>
        <v>0</v>
      </c>
      <c r="I1060" s="296"/>
      <c r="J1060" s="296"/>
      <c r="K1060" s="92"/>
      <c r="L1060" s="92"/>
    </row>
    <row r="1061" spans="1:12" ht="13.5" hidden="1" thickBot="1">
      <c r="A1061" s="21"/>
      <c r="B1061" s="21">
        <v>3100</v>
      </c>
      <c r="C1061" s="24" t="s">
        <v>47</v>
      </c>
      <c r="D1061" s="287">
        <f>D1062+D1063+D1066+D1069</f>
        <v>0</v>
      </c>
      <c r="E1061" s="287">
        <f>E1062+E1063+E1066+E1069</f>
        <v>0</v>
      </c>
      <c r="F1061" s="287">
        <f>F1062+F1063+F1066+F1069</f>
        <v>0</v>
      </c>
      <c r="G1061" s="287">
        <f>G1062+G1063+G1066+G1069</f>
        <v>0</v>
      </c>
      <c r="H1061" s="287">
        <f>H1062+H1063+H1066+H1069</f>
        <v>0</v>
      </c>
      <c r="I1061" s="296"/>
      <c r="J1061" s="296"/>
      <c r="K1061" s="92"/>
      <c r="L1061" s="92"/>
    </row>
    <row r="1062" spans="1:12" ht="23.25" hidden="1" thickBot="1">
      <c r="A1062" s="21"/>
      <c r="B1062" s="21">
        <v>3110</v>
      </c>
      <c r="C1062" s="24" t="s">
        <v>48</v>
      </c>
      <c r="D1062" s="287">
        <f>H155</f>
        <v>0</v>
      </c>
      <c r="E1062" s="287"/>
      <c r="F1062" s="287"/>
      <c r="G1062" s="287"/>
      <c r="H1062" s="287"/>
      <c r="I1062" s="296"/>
      <c r="J1062" s="296"/>
      <c r="K1062" s="92"/>
      <c r="L1062" s="92"/>
    </row>
    <row r="1063" spans="1:12" ht="13.5" hidden="1" thickBot="1">
      <c r="A1063" s="21"/>
      <c r="B1063" s="21">
        <v>3120</v>
      </c>
      <c r="C1063" s="24" t="s">
        <v>49</v>
      </c>
      <c r="D1063" s="287">
        <f>SUM(D1064:D1065)</f>
        <v>0</v>
      </c>
      <c r="E1063" s="287">
        <f>SUM(E1064:E1065)</f>
        <v>0</v>
      </c>
      <c r="F1063" s="287">
        <f>SUM(F1064:F1065)</f>
        <v>0</v>
      </c>
      <c r="G1063" s="287">
        <f>SUM(G1064:G1065)</f>
        <v>0</v>
      </c>
      <c r="H1063" s="287">
        <f>SUM(H1064:H1065)</f>
        <v>0</v>
      </c>
      <c r="I1063" s="296"/>
      <c r="J1063" s="296"/>
      <c r="K1063" s="92"/>
      <c r="L1063" s="92"/>
    </row>
    <row r="1064" spans="1:12" ht="13.5" hidden="1" thickBot="1">
      <c r="A1064" s="21"/>
      <c r="B1064" s="21">
        <v>3121</v>
      </c>
      <c r="C1064" s="24" t="s">
        <v>50</v>
      </c>
      <c r="D1064" s="287">
        <f>H157</f>
        <v>0</v>
      </c>
      <c r="E1064" s="287"/>
      <c r="F1064" s="287"/>
      <c r="G1064" s="287"/>
      <c r="H1064" s="287"/>
      <c r="I1064" s="296"/>
      <c r="J1064" s="296"/>
      <c r="K1064" s="92"/>
      <c r="L1064" s="92"/>
    </row>
    <row r="1065" spans="1:12" ht="23.25" hidden="1" thickBot="1">
      <c r="A1065" s="21"/>
      <c r="B1065" s="21">
        <v>3122</v>
      </c>
      <c r="C1065" s="24" t="s">
        <v>51</v>
      </c>
      <c r="D1065" s="287">
        <f>H158</f>
        <v>0</v>
      </c>
      <c r="E1065" s="287"/>
      <c r="F1065" s="287"/>
      <c r="G1065" s="287"/>
      <c r="H1065" s="287"/>
      <c r="I1065" s="296"/>
      <c r="J1065" s="296"/>
      <c r="K1065" s="92"/>
      <c r="L1065" s="92"/>
    </row>
    <row r="1066" spans="1:12" ht="13.5" hidden="1" thickBot="1">
      <c r="A1066" s="21"/>
      <c r="B1066" s="21">
        <v>3130</v>
      </c>
      <c r="C1066" s="24" t="s">
        <v>52</v>
      </c>
      <c r="D1066" s="287">
        <f>H159</f>
        <v>0</v>
      </c>
      <c r="E1066" s="287">
        <f>SUM(E1067:E1068)</f>
        <v>0</v>
      </c>
      <c r="F1066" s="287">
        <f>SUM(F1067:F1068)</f>
        <v>0</v>
      </c>
      <c r="G1066" s="287">
        <f>SUM(G1067:G1068)</f>
        <v>0</v>
      </c>
      <c r="H1066" s="287">
        <f>SUM(H1067:H1068)</f>
        <v>0</v>
      </c>
      <c r="I1066" s="296"/>
      <c r="J1066" s="296"/>
      <c r="K1066" s="92"/>
      <c r="L1066" s="92"/>
    </row>
    <row r="1067" spans="1:12" ht="23.25" hidden="1" thickBot="1">
      <c r="A1067" s="21"/>
      <c r="B1067" s="21">
        <v>3131</v>
      </c>
      <c r="C1067" s="24" t="s">
        <v>53</v>
      </c>
      <c r="D1067" s="287">
        <f>H160</f>
        <v>0</v>
      </c>
      <c r="E1067" s="287"/>
      <c r="F1067" s="287"/>
      <c r="G1067" s="287"/>
      <c r="H1067" s="287"/>
      <c r="I1067" s="296"/>
      <c r="J1067" s="296"/>
      <c r="K1067" s="92"/>
      <c r="L1067" s="92"/>
    </row>
    <row r="1068" spans="1:12" ht="13.5" hidden="1" thickBot="1">
      <c r="A1068" s="21"/>
      <c r="B1068" s="21">
        <v>3132</v>
      </c>
      <c r="C1068" s="24" t="s">
        <v>54</v>
      </c>
      <c r="D1068" s="287">
        <f>H161</f>
        <v>0</v>
      </c>
      <c r="E1068" s="287"/>
      <c r="F1068" s="287"/>
      <c r="G1068" s="287"/>
      <c r="H1068" s="287"/>
      <c r="I1068" s="296"/>
      <c r="J1068" s="296"/>
      <c r="K1068" s="92"/>
      <c r="L1068" s="92"/>
    </row>
    <row r="1069" spans="1:12" ht="13.5" hidden="1" thickBot="1">
      <c r="A1069" s="21"/>
      <c r="B1069" s="21">
        <v>3140</v>
      </c>
      <c r="C1069" s="24" t="s">
        <v>55</v>
      </c>
      <c r="D1069" s="287">
        <f>SUM(D1070:D1072)</f>
        <v>0</v>
      </c>
      <c r="E1069" s="287">
        <f>SUM(E1070:E1072)</f>
        <v>0</v>
      </c>
      <c r="F1069" s="287">
        <f>SUM(F1070:F1072)</f>
        <v>0</v>
      </c>
      <c r="G1069" s="287">
        <f>SUM(G1070:G1072)</f>
        <v>0</v>
      </c>
      <c r="H1069" s="287">
        <f>SUM(H1070:H1072)</f>
        <v>0</v>
      </c>
      <c r="I1069" s="296"/>
      <c r="J1069" s="296"/>
      <c r="K1069" s="92"/>
      <c r="L1069" s="92"/>
    </row>
    <row r="1070" spans="1:12" ht="13.5" hidden="1" thickBot="1">
      <c r="A1070" s="21"/>
      <c r="B1070" s="21">
        <v>3141</v>
      </c>
      <c r="C1070" s="24" t="s">
        <v>56</v>
      </c>
      <c r="D1070" s="287">
        <f aca="true" t="shared" si="80" ref="D1070:D1076">H163</f>
        <v>0</v>
      </c>
      <c r="E1070" s="287"/>
      <c r="F1070" s="287"/>
      <c r="G1070" s="287"/>
      <c r="H1070" s="287"/>
      <c r="I1070" s="296"/>
      <c r="J1070" s="296"/>
      <c r="K1070" s="92"/>
      <c r="L1070" s="92"/>
    </row>
    <row r="1071" spans="1:12" ht="13.5" hidden="1" thickBot="1">
      <c r="A1071" s="21"/>
      <c r="B1071" s="21">
        <v>3142</v>
      </c>
      <c r="C1071" s="24" t="s">
        <v>57</v>
      </c>
      <c r="D1071" s="287">
        <f t="shared" si="80"/>
        <v>0</v>
      </c>
      <c r="E1071" s="287"/>
      <c r="F1071" s="287"/>
      <c r="G1071" s="287"/>
      <c r="H1071" s="287"/>
      <c r="I1071" s="296"/>
      <c r="J1071" s="296"/>
      <c r="K1071" s="92"/>
      <c r="L1071" s="92"/>
    </row>
    <row r="1072" spans="1:12" ht="23.25" hidden="1" thickBot="1">
      <c r="A1072" s="21"/>
      <c r="B1072" s="21">
        <v>3143</v>
      </c>
      <c r="C1072" s="24" t="s">
        <v>58</v>
      </c>
      <c r="D1072" s="287">
        <f t="shared" si="80"/>
        <v>0</v>
      </c>
      <c r="E1072" s="287"/>
      <c r="F1072" s="287"/>
      <c r="G1072" s="287"/>
      <c r="H1072" s="287"/>
      <c r="I1072" s="296"/>
      <c r="J1072" s="296"/>
      <c r="K1072" s="92"/>
      <c r="L1072" s="92"/>
    </row>
    <row r="1073" spans="1:12" ht="13.5" hidden="1" thickBot="1">
      <c r="A1073" s="21"/>
      <c r="B1073" s="21">
        <v>3200</v>
      </c>
      <c r="C1073" s="24" t="s">
        <v>59</v>
      </c>
      <c r="D1073" s="287">
        <f t="shared" si="80"/>
        <v>0</v>
      </c>
      <c r="E1073" s="287"/>
      <c r="F1073" s="287"/>
      <c r="G1073" s="287"/>
      <c r="H1073" s="287"/>
      <c r="I1073" s="296"/>
      <c r="J1073" s="296"/>
      <c r="K1073" s="92"/>
      <c r="L1073" s="92"/>
    </row>
    <row r="1074" spans="1:12" ht="23.25" hidden="1" thickBot="1">
      <c r="A1074" s="21"/>
      <c r="B1074" s="21">
        <v>3210</v>
      </c>
      <c r="C1074" s="24" t="s">
        <v>60</v>
      </c>
      <c r="D1074" s="287">
        <f t="shared" si="80"/>
        <v>0</v>
      </c>
      <c r="E1074" s="287"/>
      <c r="F1074" s="287"/>
      <c r="G1074" s="287"/>
      <c r="H1074" s="287"/>
      <c r="I1074" s="296"/>
      <c r="J1074" s="296"/>
      <c r="K1074" s="92"/>
      <c r="L1074" s="92"/>
    </row>
    <row r="1075" spans="1:12" ht="23.25" hidden="1" thickBot="1">
      <c r="A1075" s="21"/>
      <c r="B1075" s="21">
        <v>3220</v>
      </c>
      <c r="C1075" s="24" t="s">
        <v>61</v>
      </c>
      <c r="D1075" s="287">
        <f t="shared" si="80"/>
        <v>0</v>
      </c>
      <c r="E1075" s="287"/>
      <c r="F1075" s="287"/>
      <c r="G1075" s="287"/>
      <c r="H1075" s="287"/>
      <c r="I1075" s="296"/>
      <c r="J1075" s="296"/>
      <c r="K1075" s="92"/>
      <c r="L1075" s="92"/>
    </row>
    <row r="1076" spans="1:12" ht="13.5" hidden="1" thickBot="1">
      <c r="A1076" s="21"/>
      <c r="B1076" s="21">
        <v>3240</v>
      </c>
      <c r="C1076" s="24" t="s">
        <v>62</v>
      </c>
      <c r="D1076" s="287">
        <f t="shared" si="80"/>
        <v>0</v>
      </c>
      <c r="E1076" s="287"/>
      <c r="F1076" s="287"/>
      <c r="G1076" s="287"/>
      <c r="H1076" s="287"/>
      <c r="I1076" s="296"/>
      <c r="J1076" s="296"/>
      <c r="K1076" s="92"/>
      <c r="L1076" s="92"/>
    </row>
    <row r="1077" spans="1:12" ht="13.5" thickBot="1">
      <c r="A1077" s="21"/>
      <c r="B1077" s="399"/>
      <c r="C1077" s="408"/>
      <c r="D1077" s="474"/>
      <c r="E1077" s="518"/>
      <c r="F1077" s="474"/>
      <c r="G1077" s="474"/>
      <c r="H1077" s="474"/>
      <c r="I1077" s="296"/>
      <c r="J1077" s="296"/>
      <c r="K1077" s="92"/>
      <c r="L1077" s="92"/>
    </row>
    <row r="1078" spans="1:12" ht="13.5" thickBot="1">
      <c r="A1078" s="405"/>
      <c r="B1078" s="406"/>
      <c r="C1078" s="407" t="str">
        <f>C964</f>
        <v>Підпрограма  2</v>
      </c>
      <c r="D1078" s="404">
        <f>D1079+D1110</f>
        <v>0</v>
      </c>
      <c r="E1078" s="491">
        <f>E1079+E1110</f>
        <v>0</v>
      </c>
      <c r="F1078" s="491">
        <f>F1079+F1110</f>
        <v>0</v>
      </c>
      <c r="G1078" s="491">
        <f>G1079+G1110</f>
        <v>0</v>
      </c>
      <c r="H1078" s="491">
        <f>H1079+H1110</f>
        <v>0</v>
      </c>
      <c r="I1078" s="296"/>
      <c r="J1078" s="296"/>
      <c r="K1078" s="92"/>
      <c r="L1078" s="92"/>
    </row>
    <row r="1079" spans="1:12" ht="13.5" hidden="1" thickBot="1">
      <c r="A1079" s="21"/>
      <c r="B1079" s="21">
        <v>2000</v>
      </c>
      <c r="C1079" s="24" t="s">
        <v>15</v>
      </c>
      <c r="D1079" s="287">
        <f>D1080+D1085+D1101+D1104+D1108+D1109</f>
        <v>0</v>
      </c>
      <c r="E1079" s="287">
        <f>E1080+E1085+E1101+E1104+E1108+E1109</f>
        <v>0</v>
      </c>
      <c r="F1079" s="287">
        <f>F1080+F1085+F1101+F1104+F1108+F1109</f>
        <v>0</v>
      </c>
      <c r="G1079" s="287">
        <f>G1080+G1085+G1101+G1104+G1108+G1109</f>
        <v>0</v>
      </c>
      <c r="H1079" s="287">
        <f>H1080+H1085+H1101+H1104+H1108+H1109</f>
        <v>0</v>
      </c>
      <c r="I1079" s="296"/>
      <c r="J1079" s="296"/>
      <c r="K1079" s="92"/>
      <c r="L1079" s="92"/>
    </row>
    <row r="1080" spans="1:12" ht="13.5" hidden="1" thickBot="1">
      <c r="A1080" s="21"/>
      <c r="B1080" s="21">
        <v>2100</v>
      </c>
      <c r="C1080" s="24" t="s">
        <v>16</v>
      </c>
      <c r="D1080" s="287">
        <f>D1081+D1084</f>
        <v>0</v>
      </c>
      <c r="E1080" s="287">
        <f>E1081+E1084</f>
        <v>0</v>
      </c>
      <c r="F1080" s="287">
        <f>F1081+F1084</f>
        <v>0</v>
      </c>
      <c r="G1080" s="287">
        <f>G1081+G1084</f>
        <v>0</v>
      </c>
      <c r="H1080" s="287">
        <f>H1081+H1084</f>
        <v>0</v>
      </c>
      <c r="I1080" s="296"/>
      <c r="J1080" s="296"/>
      <c r="K1080" s="92"/>
      <c r="L1080" s="92"/>
    </row>
    <row r="1081" spans="1:12" ht="13.5" hidden="1" thickBot="1">
      <c r="A1081" s="21"/>
      <c r="B1081" s="21">
        <v>2110</v>
      </c>
      <c r="C1081" s="24" t="s">
        <v>17</v>
      </c>
      <c r="D1081" s="287">
        <f>SUM(D1082:D1083)</f>
        <v>0</v>
      </c>
      <c r="E1081" s="287">
        <f>SUM(E1082:E1083)</f>
        <v>0</v>
      </c>
      <c r="F1081" s="287">
        <f>SUM(F1082:F1083)</f>
        <v>0</v>
      </c>
      <c r="G1081" s="287">
        <f>SUM(G1082:G1083)</f>
        <v>0</v>
      </c>
      <c r="H1081" s="287">
        <f>SUM(H1082:H1083)</f>
        <v>0</v>
      </c>
      <c r="I1081" s="296"/>
      <c r="J1081" s="296"/>
      <c r="K1081" s="92"/>
      <c r="L1081" s="92"/>
    </row>
    <row r="1082" spans="1:12" ht="13.5" hidden="1" thickBot="1">
      <c r="A1082" s="21"/>
      <c r="B1082" s="21">
        <v>2111</v>
      </c>
      <c r="C1082" s="24" t="s">
        <v>18</v>
      </c>
      <c r="D1082" s="287">
        <f>H175</f>
        <v>0</v>
      </c>
      <c r="E1082" s="287"/>
      <c r="F1082" s="287"/>
      <c r="G1082" s="287"/>
      <c r="H1082" s="287"/>
      <c r="I1082" s="296"/>
      <c r="J1082" s="296"/>
      <c r="K1082" s="92"/>
      <c r="L1082" s="92"/>
    </row>
    <row r="1083" spans="1:12" ht="13.5" hidden="1" thickBot="1">
      <c r="A1083" s="21"/>
      <c r="B1083" s="21">
        <v>2112</v>
      </c>
      <c r="C1083" s="24" t="s">
        <v>19</v>
      </c>
      <c r="D1083" s="287">
        <f aca="true" t="shared" si="81" ref="D1083:D1109">H176</f>
        <v>0</v>
      </c>
      <c r="E1083" s="287"/>
      <c r="F1083" s="287"/>
      <c r="G1083" s="287"/>
      <c r="H1083" s="287"/>
      <c r="I1083" s="296"/>
      <c r="J1083" s="296"/>
      <c r="K1083" s="92"/>
      <c r="L1083" s="92"/>
    </row>
    <row r="1084" spans="1:12" ht="13.5" hidden="1" thickBot="1">
      <c r="A1084" s="21"/>
      <c r="B1084" s="21">
        <v>2120</v>
      </c>
      <c r="C1084" s="24" t="s">
        <v>20</v>
      </c>
      <c r="D1084" s="287">
        <f t="shared" si="81"/>
        <v>0</v>
      </c>
      <c r="E1084" s="287"/>
      <c r="F1084" s="287"/>
      <c r="G1084" s="287"/>
      <c r="H1084" s="287"/>
      <c r="I1084" s="296"/>
      <c r="J1084" s="296"/>
      <c r="K1084" s="92"/>
      <c r="L1084" s="92"/>
    </row>
    <row r="1085" spans="1:12" ht="13.5" hidden="1" thickBot="1">
      <c r="A1085" s="21"/>
      <c r="B1085" s="21">
        <v>2200</v>
      </c>
      <c r="C1085" s="24" t="s">
        <v>21</v>
      </c>
      <c r="D1085" s="287">
        <f>SUM(D1086:D1092)+D1098</f>
        <v>0</v>
      </c>
      <c r="E1085" s="287">
        <f>SUM(E1086:E1092)+E1098</f>
        <v>0</v>
      </c>
      <c r="F1085" s="287">
        <f>SUM(F1086:F1092)+F1098</f>
        <v>0</v>
      </c>
      <c r="G1085" s="287">
        <f>SUM(G1086:G1092)+G1098</f>
        <v>0</v>
      </c>
      <c r="H1085" s="287">
        <f>SUM(H1086:H1092)+H1098</f>
        <v>0</v>
      </c>
      <c r="I1085" s="296"/>
      <c r="J1085" s="296"/>
      <c r="K1085" s="92"/>
      <c r="L1085" s="92"/>
    </row>
    <row r="1086" spans="1:12" ht="13.5" hidden="1" thickBot="1">
      <c r="A1086" s="21"/>
      <c r="B1086" s="21">
        <v>2210</v>
      </c>
      <c r="C1086" s="24" t="s">
        <v>22</v>
      </c>
      <c r="D1086" s="287">
        <f t="shared" si="81"/>
        <v>0</v>
      </c>
      <c r="E1086" s="287"/>
      <c r="F1086" s="287"/>
      <c r="G1086" s="287"/>
      <c r="H1086" s="287"/>
      <c r="I1086" s="296"/>
      <c r="J1086" s="296"/>
      <c r="K1086" s="92"/>
      <c r="L1086" s="92"/>
    </row>
    <row r="1087" spans="1:12" ht="13.5" hidden="1" thickBot="1">
      <c r="A1087" s="21"/>
      <c r="B1087" s="21">
        <v>2220</v>
      </c>
      <c r="C1087" s="24" t="s">
        <v>23</v>
      </c>
      <c r="D1087" s="287">
        <f t="shared" si="81"/>
        <v>0</v>
      </c>
      <c r="E1087" s="287"/>
      <c r="F1087" s="287"/>
      <c r="G1087" s="287"/>
      <c r="H1087" s="287"/>
      <c r="I1087" s="296"/>
      <c r="J1087" s="296"/>
      <c r="K1087" s="92"/>
      <c r="L1087" s="92"/>
    </row>
    <row r="1088" spans="1:12" ht="13.5" hidden="1" thickBot="1">
      <c r="A1088" s="21"/>
      <c r="B1088" s="21">
        <v>2230</v>
      </c>
      <c r="C1088" s="24" t="s">
        <v>24</v>
      </c>
      <c r="D1088" s="287">
        <f t="shared" si="81"/>
        <v>0</v>
      </c>
      <c r="E1088" s="287"/>
      <c r="F1088" s="287"/>
      <c r="G1088" s="287"/>
      <c r="H1088" s="287"/>
      <c r="I1088" s="296"/>
      <c r="J1088" s="296"/>
      <c r="K1088" s="92"/>
      <c r="L1088" s="92"/>
    </row>
    <row r="1089" spans="1:12" ht="13.5" hidden="1" thickBot="1">
      <c r="A1089" s="21"/>
      <c r="B1089" s="21">
        <v>2240</v>
      </c>
      <c r="C1089" s="24" t="s">
        <v>25</v>
      </c>
      <c r="D1089" s="287">
        <f t="shared" si="81"/>
        <v>0</v>
      </c>
      <c r="E1089" s="287"/>
      <c r="F1089" s="287"/>
      <c r="G1089" s="287"/>
      <c r="H1089" s="287"/>
      <c r="I1089" s="296"/>
      <c r="J1089" s="296"/>
      <c r="K1089" s="92"/>
      <c r="L1089" s="92"/>
    </row>
    <row r="1090" spans="1:12" ht="13.5" hidden="1" thickBot="1">
      <c r="A1090" s="21"/>
      <c r="B1090" s="21">
        <v>2250</v>
      </c>
      <c r="C1090" s="25" t="s">
        <v>26</v>
      </c>
      <c r="D1090" s="287">
        <f t="shared" si="81"/>
        <v>0</v>
      </c>
      <c r="E1090" s="287"/>
      <c r="F1090" s="287"/>
      <c r="G1090" s="287"/>
      <c r="H1090" s="287"/>
      <c r="I1090" s="296"/>
      <c r="J1090" s="296"/>
      <c r="K1090" s="92"/>
      <c r="L1090" s="92"/>
    </row>
    <row r="1091" spans="1:12" ht="13.5" hidden="1" thickBot="1">
      <c r="A1091" s="21"/>
      <c r="B1091" s="21">
        <v>2260</v>
      </c>
      <c r="C1091" s="25" t="s">
        <v>27</v>
      </c>
      <c r="D1091" s="287">
        <f t="shared" si="81"/>
        <v>0</v>
      </c>
      <c r="E1091" s="287"/>
      <c r="F1091" s="287"/>
      <c r="G1091" s="287"/>
      <c r="H1091" s="287"/>
      <c r="I1091" s="296"/>
      <c r="J1091" s="296"/>
      <c r="K1091" s="92"/>
      <c r="L1091" s="92"/>
    </row>
    <row r="1092" spans="1:12" ht="13.5" hidden="1" thickBot="1">
      <c r="A1092" s="21"/>
      <c r="B1092" s="21">
        <v>2270</v>
      </c>
      <c r="C1092" s="24" t="s">
        <v>28</v>
      </c>
      <c r="D1092" s="287">
        <f>SUM(D1093:D1097)</f>
        <v>0</v>
      </c>
      <c r="E1092" s="287">
        <f>SUM(E1093:E1097)</f>
        <v>0</v>
      </c>
      <c r="F1092" s="287">
        <f>SUM(F1093:F1097)</f>
        <v>0</v>
      </c>
      <c r="G1092" s="287">
        <f>SUM(G1093:G1097)</f>
        <v>0</v>
      </c>
      <c r="H1092" s="287">
        <f>SUM(H1093:H1097)</f>
        <v>0</v>
      </c>
      <c r="I1092" s="296"/>
      <c r="J1092" s="296"/>
      <c r="K1092" s="92"/>
      <c r="L1092" s="92"/>
    </row>
    <row r="1093" spans="1:12" ht="13.5" hidden="1" thickBot="1">
      <c r="A1093" s="21"/>
      <c r="B1093" s="21">
        <v>2271</v>
      </c>
      <c r="C1093" s="24" t="s">
        <v>29</v>
      </c>
      <c r="D1093" s="287">
        <f t="shared" si="81"/>
        <v>0</v>
      </c>
      <c r="E1093" s="287"/>
      <c r="F1093" s="287"/>
      <c r="G1093" s="287"/>
      <c r="H1093" s="287"/>
      <c r="I1093" s="296"/>
      <c r="J1093" s="296"/>
      <c r="K1093" s="92"/>
      <c r="L1093" s="92"/>
    </row>
    <row r="1094" spans="1:12" ht="13.5" hidden="1" thickBot="1">
      <c r="A1094" s="21"/>
      <c r="B1094" s="21">
        <v>2272</v>
      </c>
      <c r="C1094" s="24" t="s">
        <v>30</v>
      </c>
      <c r="D1094" s="287">
        <f t="shared" si="81"/>
        <v>0</v>
      </c>
      <c r="E1094" s="287"/>
      <c r="F1094" s="287"/>
      <c r="G1094" s="287"/>
      <c r="H1094" s="287"/>
      <c r="I1094" s="296"/>
      <c r="J1094" s="296"/>
      <c r="K1094" s="92"/>
      <c r="L1094" s="92"/>
    </row>
    <row r="1095" spans="1:12" ht="13.5" hidden="1" thickBot="1">
      <c r="A1095" s="21"/>
      <c r="B1095" s="21">
        <v>2273</v>
      </c>
      <c r="C1095" s="24" t="s">
        <v>31</v>
      </c>
      <c r="D1095" s="287">
        <f t="shared" si="81"/>
        <v>0</v>
      </c>
      <c r="E1095" s="287"/>
      <c r="F1095" s="287"/>
      <c r="G1095" s="287"/>
      <c r="H1095" s="287"/>
      <c r="I1095" s="296"/>
      <c r="J1095" s="296"/>
      <c r="K1095" s="92"/>
      <c r="L1095" s="92"/>
    </row>
    <row r="1096" spans="1:12" ht="13.5" hidden="1" thickBot="1">
      <c r="A1096" s="21"/>
      <c r="B1096" s="21">
        <v>2274</v>
      </c>
      <c r="C1096" s="24" t="s">
        <v>32</v>
      </c>
      <c r="D1096" s="287">
        <f t="shared" si="81"/>
        <v>0</v>
      </c>
      <c r="E1096" s="287"/>
      <c r="F1096" s="287"/>
      <c r="G1096" s="287"/>
      <c r="H1096" s="287"/>
      <c r="I1096" s="296"/>
      <c r="J1096" s="296"/>
      <c r="K1096" s="92"/>
      <c r="L1096" s="92"/>
    </row>
    <row r="1097" spans="1:12" ht="13.5" hidden="1" thickBot="1">
      <c r="A1097" s="21"/>
      <c r="B1097" s="21">
        <v>2275</v>
      </c>
      <c r="C1097" s="24" t="s">
        <v>33</v>
      </c>
      <c r="D1097" s="287">
        <f t="shared" si="81"/>
        <v>0</v>
      </c>
      <c r="E1097" s="287"/>
      <c r="F1097" s="287"/>
      <c r="G1097" s="287"/>
      <c r="H1097" s="287"/>
      <c r="I1097" s="296"/>
      <c r="J1097" s="296"/>
      <c r="K1097" s="92"/>
      <c r="L1097" s="92"/>
    </row>
    <row r="1098" spans="1:12" ht="23.25" hidden="1" thickBot="1">
      <c r="A1098" s="21"/>
      <c r="B1098" s="21">
        <v>2280</v>
      </c>
      <c r="C1098" s="24" t="s">
        <v>34</v>
      </c>
      <c r="D1098" s="287">
        <f t="shared" si="81"/>
        <v>0</v>
      </c>
      <c r="E1098" s="287">
        <f>SUM(E1099:E1100)</f>
        <v>0</v>
      </c>
      <c r="F1098" s="287">
        <f>SUM(F1099:F1100)</f>
        <v>0</v>
      </c>
      <c r="G1098" s="287">
        <f>SUM(G1099:G1100)</f>
        <v>0</v>
      </c>
      <c r="H1098" s="287">
        <f>SUM(H1099:H1100)</f>
        <v>0</v>
      </c>
      <c r="I1098" s="296"/>
      <c r="J1098" s="296"/>
      <c r="K1098" s="92"/>
      <c r="L1098" s="92"/>
    </row>
    <row r="1099" spans="1:12" ht="23.25" hidden="1" thickBot="1">
      <c r="A1099" s="21"/>
      <c r="B1099" s="21">
        <v>2281</v>
      </c>
      <c r="C1099" s="24" t="s">
        <v>35</v>
      </c>
      <c r="D1099" s="287">
        <f t="shared" si="81"/>
        <v>0</v>
      </c>
      <c r="E1099" s="287"/>
      <c r="F1099" s="287"/>
      <c r="G1099" s="287"/>
      <c r="H1099" s="287"/>
      <c r="I1099" s="296"/>
      <c r="J1099" s="296"/>
      <c r="K1099" s="92"/>
      <c r="L1099" s="92"/>
    </row>
    <row r="1100" spans="1:12" ht="34.5" hidden="1" thickBot="1">
      <c r="A1100" s="21"/>
      <c r="B1100" s="21">
        <v>2282</v>
      </c>
      <c r="C1100" s="24" t="s">
        <v>36</v>
      </c>
      <c r="D1100" s="287">
        <f t="shared" si="81"/>
        <v>0</v>
      </c>
      <c r="E1100" s="287"/>
      <c r="F1100" s="287"/>
      <c r="G1100" s="287"/>
      <c r="H1100" s="287"/>
      <c r="I1100" s="296"/>
      <c r="J1100" s="296"/>
      <c r="K1100" s="92"/>
      <c r="L1100" s="92"/>
    </row>
    <row r="1101" spans="1:12" ht="13.5" hidden="1" thickBot="1">
      <c r="A1101" s="21"/>
      <c r="B1101" s="21">
        <v>2600</v>
      </c>
      <c r="C1101" s="25" t="s">
        <v>37</v>
      </c>
      <c r="D1101" s="287">
        <f t="shared" si="81"/>
        <v>0</v>
      </c>
      <c r="E1101" s="287">
        <f>SUM(E1102:E1103)</f>
        <v>0</v>
      </c>
      <c r="F1101" s="287">
        <f>SUM(F1102:F1103)</f>
        <v>0</v>
      </c>
      <c r="G1101" s="287">
        <f>SUM(G1102:G1103)</f>
        <v>0</v>
      </c>
      <c r="H1101" s="287">
        <f>SUM(H1102:H1103)</f>
        <v>0</v>
      </c>
      <c r="I1101" s="296"/>
      <c r="J1101" s="296"/>
      <c r="K1101" s="92"/>
      <c r="L1101" s="92"/>
    </row>
    <row r="1102" spans="1:12" ht="23.25" hidden="1" thickBot="1">
      <c r="A1102" s="21"/>
      <c r="B1102" s="21">
        <v>2610</v>
      </c>
      <c r="C1102" s="25" t="s">
        <v>38</v>
      </c>
      <c r="D1102" s="287">
        <f t="shared" si="81"/>
        <v>0</v>
      </c>
      <c r="E1102" s="287"/>
      <c r="F1102" s="287"/>
      <c r="G1102" s="287"/>
      <c r="H1102" s="287"/>
      <c r="I1102" s="296"/>
      <c r="J1102" s="296"/>
      <c r="K1102" s="92"/>
      <c r="L1102" s="92"/>
    </row>
    <row r="1103" spans="1:12" ht="23.25" hidden="1" thickBot="1">
      <c r="A1103" s="21"/>
      <c r="B1103" s="21">
        <v>2620</v>
      </c>
      <c r="C1103" s="25" t="s">
        <v>39</v>
      </c>
      <c r="D1103" s="287">
        <f t="shared" si="81"/>
        <v>0</v>
      </c>
      <c r="E1103" s="287"/>
      <c r="F1103" s="287"/>
      <c r="G1103" s="287"/>
      <c r="H1103" s="287"/>
      <c r="I1103" s="296"/>
      <c r="J1103" s="296"/>
      <c r="K1103" s="92"/>
      <c r="L1103" s="92"/>
    </row>
    <row r="1104" spans="1:12" ht="13.5" hidden="1" thickBot="1">
      <c r="A1104" s="21"/>
      <c r="B1104" s="21">
        <v>2700</v>
      </c>
      <c r="C1104" s="25" t="s">
        <v>40</v>
      </c>
      <c r="D1104" s="287">
        <f>SUM(D1105:D1107)</f>
        <v>0</v>
      </c>
      <c r="E1104" s="287">
        <f>SUM(E1105:E1107)</f>
        <v>0</v>
      </c>
      <c r="F1104" s="287">
        <f>SUM(F1105:F1107)</f>
        <v>0</v>
      </c>
      <c r="G1104" s="287">
        <f>SUM(G1105:G1107)</f>
        <v>0</v>
      </c>
      <c r="H1104" s="287">
        <f>SUM(H1105:H1107)</f>
        <v>0</v>
      </c>
      <c r="I1104" s="296"/>
      <c r="J1104" s="296"/>
      <c r="K1104" s="92"/>
      <c r="L1104" s="92"/>
    </row>
    <row r="1105" spans="1:12" ht="13.5" hidden="1" thickBot="1">
      <c r="A1105" s="21"/>
      <c r="B1105" s="21">
        <v>2710</v>
      </c>
      <c r="C1105" s="25" t="s">
        <v>41</v>
      </c>
      <c r="D1105" s="287">
        <f t="shared" si="81"/>
        <v>0</v>
      </c>
      <c r="E1105" s="287"/>
      <c r="F1105" s="287"/>
      <c r="G1105" s="287"/>
      <c r="H1105" s="287"/>
      <c r="I1105" s="296"/>
      <c r="J1105" s="296"/>
      <c r="K1105" s="92"/>
      <c r="L1105" s="92"/>
    </row>
    <row r="1106" spans="1:12" ht="13.5" hidden="1" thickBot="1">
      <c r="A1106" s="21"/>
      <c r="B1106" s="21">
        <v>2720</v>
      </c>
      <c r="C1106" s="25" t="s">
        <v>42</v>
      </c>
      <c r="D1106" s="287">
        <f t="shared" si="81"/>
        <v>0</v>
      </c>
      <c r="E1106" s="287"/>
      <c r="F1106" s="287"/>
      <c r="G1106" s="287"/>
      <c r="H1106" s="287"/>
      <c r="I1106" s="296"/>
      <c r="J1106" s="296"/>
      <c r="K1106" s="92"/>
      <c r="L1106" s="92"/>
    </row>
    <row r="1107" spans="1:12" ht="13.5" hidden="1" thickBot="1">
      <c r="A1107" s="21"/>
      <c r="B1107" s="21">
        <v>2730</v>
      </c>
      <c r="C1107" s="25" t="s">
        <v>43</v>
      </c>
      <c r="D1107" s="287">
        <f t="shared" si="81"/>
        <v>0</v>
      </c>
      <c r="E1107" s="287"/>
      <c r="F1107" s="287"/>
      <c r="G1107" s="287"/>
      <c r="H1107" s="287"/>
      <c r="I1107" s="296"/>
      <c r="J1107" s="296"/>
      <c r="K1107" s="92"/>
      <c r="L1107" s="92"/>
    </row>
    <row r="1108" spans="1:12" ht="13.5" hidden="1" thickBot="1">
      <c r="A1108" s="21"/>
      <c r="B1108" s="21">
        <v>2800</v>
      </c>
      <c r="C1108" s="25" t="s">
        <v>44</v>
      </c>
      <c r="D1108" s="287">
        <f t="shared" si="81"/>
        <v>0</v>
      </c>
      <c r="E1108" s="287"/>
      <c r="F1108" s="287"/>
      <c r="G1108" s="287"/>
      <c r="H1108" s="287"/>
      <c r="I1108" s="296"/>
      <c r="J1108" s="296"/>
      <c r="K1108" s="92"/>
      <c r="L1108" s="92"/>
    </row>
    <row r="1109" spans="1:12" ht="13.5" hidden="1" thickBot="1">
      <c r="A1109" s="21"/>
      <c r="B1109" s="21">
        <v>2900</v>
      </c>
      <c r="C1109" s="25" t="s">
        <v>45</v>
      </c>
      <c r="D1109" s="287">
        <f t="shared" si="81"/>
        <v>0</v>
      </c>
      <c r="E1109" s="287"/>
      <c r="F1109" s="287"/>
      <c r="G1109" s="287"/>
      <c r="H1109" s="287"/>
      <c r="I1109" s="296"/>
      <c r="J1109" s="296"/>
      <c r="K1109" s="92"/>
      <c r="L1109" s="92"/>
    </row>
    <row r="1110" spans="1:12" ht="13.5" hidden="1" thickBot="1">
      <c r="A1110" s="21"/>
      <c r="B1110" s="21">
        <v>3000</v>
      </c>
      <c r="C1110" s="24" t="s">
        <v>46</v>
      </c>
      <c r="D1110" s="287">
        <f>D1111+D1123</f>
        <v>0</v>
      </c>
      <c r="E1110" s="287">
        <f>E1111+E1123</f>
        <v>0</v>
      </c>
      <c r="F1110" s="287">
        <f>F1111+F1123</f>
        <v>0</v>
      </c>
      <c r="G1110" s="287">
        <f>G1111+G1123</f>
        <v>0</v>
      </c>
      <c r="H1110" s="287">
        <f>H1111+H1123</f>
        <v>0</v>
      </c>
      <c r="I1110" s="296"/>
      <c r="J1110" s="296"/>
      <c r="K1110" s="92"/>
      <c r="L1110" s="92"/>
    </row>
    <row r="1111" spans="1:12" ht="13.5" hidden="1" thickBot="1">
      <c r="A1111" s="21"/>
      <c r="B1111" s="21">
        <v>3100</v>
      </c>
      <c r="C1111" s="24" t="s">
        <v>47</v>
      </c>
      <c r="D1111" s="287">
        <f>D1112+D1113+D1116+D1119</f>
        <v>0</v>
      </c>
      <c r="E1111" s="287">
        <f>E1112+E1113+E1116+E1119</f>
        <v>0</v>
      </c>
      <c r="F1111" s="287">
        <f>F1112+F1113+F1116+F1119</f>
        <v>0</v>
      </c>
      <c r="G1111" s="287">
        <f>G1112+G1113+G1116+G1119</f>
        <v>0</v>
      </c>
      <c r="H1111" s="287">
        <f>H1112+H1113+H1116+H1119</f>
        <v>0</v>
      </c>
      <c r="I1111" s="296"/>
      <c r="J1111" s="296"/>
      <c r="K1111" s="92"/>
      <c r="L1111" s="92"/>
    </row>
    <row r="1112" spans="1:12" ht="23.25" hidden="1" thickBot="1">
      <c r="A1112" s="21"/>
      <c r="B1112" s="21">
        <v>3110</v>
      </c>
      <c r="C1112" s="24" t="s">
        <v>48</v>
      </c>
      <c r="D1112" s="287">
        <f>H205</f>
        <v>0</v>
      </c>
      <c r="E1112" s="287"/>
      <c r="F1112" s="287"/>
      <c r="G1112" s="287"/>
      <c r="H1112" s="287"/>
      <c r="I1112" s="296"/>
      <c r="J1112" s="296"/>
      <c r="K1112" s="92"/>
      <c r="L1112" s="92"/>
    </row>
    <row r="1113" spans="1:12" ht="13.5" hidden="1" thickBot="1">
      <c r="A1113" s="21"/>
      <c r="B1113" s="21">
        <v>3120</v>
      </c>
      <c r="C1113" s="24" t="s">
        <v>49</v>
      </c>
      <c r="D1113" s="287">
        <f>SUM(D1114:D1115)</f>
        <v>0</v>
      </c>
      <c r="E1113" s="287">
        <f>SUM(E1114:E1115)</f>
        <v>0</v>
      </c>
      <c r="F1113" s="287">
        <f>SUM(F1114:F1115)</f>
        <v>0</v>
      </c>
      <c r="G1113" s="287">
        <f>SUM(G1114:G1115)</f>
        <v>0</v>
      </c>
      <c r="H1113" s="287">
        <f>SUM(H1114:H1115)</f>
        <v>0</v>
      </c>
      <c r="I1113" s="296"/>
      <c r="J1113" s="296"/>
      <c r="K1113" s="92"/>
      <c r="L1113" s="92"/>
    </row>
    <row r="1114" spans="1:12" ht="13.5" hidden="1" thickBot="1">
      <c r="A1114" s="21"/>
      <c r="B1114" s="21">
        <v>3121</v>
      </c>
      <c r="C1114" s="24" t="s">
        <v>50</v>
      </c>
      <c r="D1114" s="287">
        <f>H207</f>
        <v>0</v>
      </c>
      <c r="E1114" s="287"/>
      <c r="F1114" s="287"/>
      <c r="G1114" s="287"/>
      <c r="H1114" s="287"/>
      <c r="I1114" s="296"/>
      <c r="J1114" s="296"/>
      <c r="K1114" s="92"/>
      <c r="L1114" s="92"/>
    </row>
    <row r="1115" spans="1:12" ht="23.25" hidden="1" thickBot="1">
      <c r="A1115" s="21"/>
      <c r="B1115" s="21">
        <v>3122</v>
      </c>
      <c r="C1115" s="24" t="s">
        <v>51</v>
      </c>
      <c r="D1115" s="287">
        <f>H208</f>
        <v>0</v>
      </c>
      <c r="E1115" s="287"/>
      <c r="F1115" s="287"/>
      <c r="G1115" s="287"/>
      <c r="H1115" s="287"/>
      <c r="I1115" s="296"/>
      <c r="J1115" s="296"/>
      <c r="K1115" s="92"/>
      <c r="L1115" s="92"/>
    </row>
    <row r="1116" spans="1:12" ht="13.5" hidden="1" thickBot="1">
      <c r="A1116" s="21"/>
      <c r="B1116" s="21">
        <v>3130</v>
      </c>
      <c r="C1116" s="24" t="s">
        <v>52</v>
      </c>
      <c r="D1116" s="287">
        <f>H209</f>
        <v>0</v>
      </c>
      <c r="E1116" s="287">
        <f>SUM(E1117:E1118)</f>
        <v>0</v>
      </c>
      <c r="F1116" s="287">
        <f>SUM(F1117:F1118)</f>
        <v>0</v>
      </c>
      <c r="G1116" s="287">
        <f>SUM(G1117:G1118)</f>
        <v>0</v>
      </c>
      <c r="H1116" s="287">
        <f>SUM(H1117:H1118)</f>
        <v>0</v>
      </c>
      <c r="I1116" s="296"/>
      <c r="J1116" s="296"/>
      <c r="K1116" s="92"/>
      <c r="L1116" s="92"/>
    </row>
    <row r="1117" spans="1:12" ht="23.25" hidden="1" thickBot="1">
      <c r="A1117" s="21"/>
      <c r="B1117" s="21">
        <v>3131</v>
      </c>
      <c r="C1117" s="24" t="s">
        <v>53</v>
      </c>
      <c r="D1117" s="287">
        <f>H210</f>
        <v>0</v>
      </c>
      <c r="E1117" s="287"/>
      <c r="F1117" s="287"/>
      <c r="G1117" s="287"/>
      <c r="H1117" s="287"/>
      <c r="I1117" s="296"/>
      <c r="J1117" s="296"/>
      <c r="K1117" s="92"/>
      <c r="L1117" s="92"/>
    </row>
    <row r="1118" spans="1:12" ht="13.5" hidden="1" thickBot="1">
      <c r="A1118" s="21"/>
      <c r="B1118" s="21">
        <v>3132</v>
      </c>
      <c r="C1118" s="24" t="s">
        <v>54</v>
      </c>
      <c r="D1118" s="287">
        <f>H211</f>
        <v>0</v>
      </c>
      <c r="E1118" s="287"/>
      <c r="F1118" s="287"/>
      <c r="G1118" s="287"/>
      <c r="H1118" s="287"/>
      <c r="I1118" s="296"/>
      <c r="J1118" s="296"/>
      <c r="K1118" s="92"/>
      <c r="L1118" s="92"/>
    </row>
    <row r="1119" spans="1:12" ht="13.5" hidden="1" thickBot="1">
      <c r="A1119" s="21"/>
      <c r="B1119" s="21">
        <v>3140</v>
      </c>
      <c r="C1119" s="24" t="s">
        <v>55</v>
      </c>
      <c r="D1119" s="287">
        <f>SUM(D1120:D1122)</f>
        <v>0</v>
      </c>
      <c r="E1119" s="287">
        <f>SUM(E1120:E1122)</f>
        <v>0</v>
      </c>
      <c r="F1119" s="287">
        <f>SUM(F1120:F1122)</f>
        <v>0</v>
      </c>
      <c r="G1119" s="287">
        <f>SUM(G1120:G1122)</f>
        <v>0</v>
      </c>
      <c r="H1119" s="287">
        <f>SUM(H1120:H1122)</f>
        <v>0</v>
      </c>
      <c r="I1119" s="296"/>
      <c r="J1119" s="296"/>
      <c r="K1119" s="92"/>
      <c r="L1119" s="92"/>
    </row>
    <row r="1120" spans="1:12" ht="13.5" hidden="1" thickBot="1">
      <c r="A1120" s="21"/>
      <c r="B1120" s="21">
        <v>3141</v>
      </c>
      <c r="C1120" s="24" t="s">
        <v>56</v>
      </c>
      <c r="D1120" s="287">
        <f aca="true" t="shared" si="82" ref="D1120:D1126">H213</f>
        <v>0</v>
      </c>
      <c r="E1120" s="287"/>
      <c r="F1120" s="287"/>
      <c r="G1120" s="287"/>
      <c r="H1120" s="287"/>
      <c r="I1120" s="296"/>
      <c r="J1120" s="296"/>
      <c r="K1120" s="92"/>
      <c r="L1120" s="92"/>
    </row>
    <row r="1121" spans="1:12" ht="13.5" hidden="1" thickBot="1">
      <c r="A1121" s="21"/>
      <c r="B1121" s="21">
        <v>3142</v>
      </c>
      <c r="C1121" s="24" t="s">
        <v>57</v>
      </c>
      <c r="D1121" s="287">
        <f t="shared" si="82"/>
        <v>0</v>
      </c>
      <c r="E1121" s="287"/>
      <c r="F1121" s="287"/>
      <c r="G1121" s="287"/>
      <c r="H1121" s="287"/>
      <c r="I1121" s="296"/>
      <c r="J1121" s="296"/>
      <c r="K1121" s="92"/>
      <c r="L1121" s="92"/>
    </row>
    <row r="1122" spans="1:12" ht="23.25" hidden="1" thickBot="1">
      <c r="A1122" s="21"/>
      <c r="B1122" s="21">
        <v>3143</v>
      </c>
      <c r="C1122" s="24" t="s">
        <v>58</v>
      </c>
      <c r="D1122" s="287">
        <f t="shared" si="82"/>
        <v>0</v>
      </c>
      <c r="E1122" s="287"/>
      <c r="F1122" s="287"/>
      <c r="G1122" s="287"/>
      <c r="H1122" s="287"/>
      <c r="I1122" s="296"/>
      <c r="J1122" s="296"/>
      <c r="K1122" s="92"/>
      <c r="L1122" s="92"/>
    </row>
    <row r="1123" spans="1:12" ht="13.5" hidden="1" thickBot="1">
      <c r="A1123" s="21"/>
      <c r="B1123" s="21">
        <v>3200</v>
      </c>
      <c r="C1123" s="24" t="s">
        <v>59</v>
      </c>
      <c r="D1123" s="287">
        <f t="shared" si="82"/>
        <v>0</v>
      </c>
      <c r="E1123" s="287"/>
      <c r="F1123" s="287"/>
      <c r="G1123" s="287"/>
      <c r="H1123" s="287"/>
      <c r="I1123" s="296"/>
      <c r="J1123" s="296"/>
      <c r="K1123" s="92"/>
      <c r="L1123" s="92"/>
    </row>
    <row r="1124" spans="1:12" ht="23.25" hidden="1" thickBot="1">
      <c r="A1124" s="21"/>
      <c r="B1124" s="21">
        <v>3210</v>
      </c>
      <c r="C1124" s="24" t="s">
        <v>60</v>
      </c>
      <c r="D1124" s="287">
        <f t="shared" si="82"/>
        <v>0</v>
      </c>
      <c r="E1124" s="287"/>
      <c r="F1124" s="287"/>
      <c r="G1124" s="287"/>
      <c r="H1124" s="287"/>
      <c r="I1124" s="296"/>
      <c r="J1124" s="296"/>
      <c r="K1124" s="92"/>
      <c r="L1124" s="92"/>
    </row>
    <row r="1125" spans="1:12" ht="23.25" hidden="1" thickBot="1">
      <c r="A1125" s="21"/>
      <c r="B1125" s="21">
        <v>3220</v>
      </c>
      <c r="C1125" s="24" t="s">
        <v>61</v>
      </c>
      <c r="D1125" s="287">
        <f t="shared" si="82"/>
        <v>0</v>
      </c>
      <c r="E1125" s="287"/>
      <c r="F1125" s="287"/>
      <c r="G1125" s="287"/>
      <c r="H1125" s="287"/>
      <c r="I1125" s="296"/>
      <c r="J1125" s="296"/>
      <c r="K1125" s="92"/>
      <c r="L1125" s="92"/>
    </row>
    <row r="1126" spans="1:12" ht="13.5" hidden="1" thickBot="1">
      <c r="A1126" s="21"/>
      <c r="B1126" s="21">
        <v>3240</v>
      </c>
      <c r="C1126" s="24" t="s">
        <v>62</v>
      </c>
      <c r="D1126" s="287">
        <f t="shared" si="82"/>
        <v>0</v>
      </c>
      <c r="E1126" s="490"/>
      <c r="F1126" s="490"/>
      <c r="G1126" s="490"/>
      <c r="H1126" s="490"/>
      <c r="I1126" s="296"/>
      <c r="J1126" s="296"/>
      <c r="K1126" s="92"/>
      <c r="L1126" s="92"/>
    </row>
    <row r="1127" spans="1:12" ht="13.5" thickBot="1">
      <c r="A1127" s="21"/>
      <c r="B1127" s="399"/>
      <c r="C1127" s="24"/>
      <c r="D1127" s="490"/>
      <c r="E1127" s="490"/>
      <c r="F1127" s="490"/>
      <c r="G1127" s="490"/>
      <c r="H1127" s="490"/>
      <c r="I1127" s="296"/>
      <c r="J1127" s="296"/>
      <c r="K1127" s="92"/>
      <c r="L1127" s="92"/>
    </row>
    <row r="1128" spans="1:12" ht="13.5" thickBot="1">
      <c r="A1128" s="26"/>
      <c r="B1128" s="27" t="s">
        <v>63</v>
      </c>
      <c r="C1128" s="425" t="e">
        <f>C1060+C1029</f>
        <v>#VALUE!</v>
      </c>
      <c r="D1128" s="485">
        <f>D1078+D1028</f>
        <v>0</v>
      </c>
      <c r="E1128" s="485">
        <f>E1078+E1028</f>
        <v>0</v>
      </c>
      <c r="F1128" s="485">
        <f>F1078+F1028</f>
        <v>0</v>
      </c>
      <c r="G1128" s="485">
        <f>G1078+G1028</f>
        <v>0</v>
      </c>
      <c r="H1128" s="485">
        <f>H1078+H1028</f>
        <v>0</v>
      </c>
      <c r="I1128" s="296"/>
      <c r="J1128" s="296"/>
      <c r="K1128" s="92"/>
      <c r="L1128" s="92"/>
    </row>
    <row r="1129" spans="1:12" ht="68.25" hidden="1" thickBot="1">
      <c r="A1129" s="153" t="s">
        <v>147</v>
      </c>
      <c r="B1129" s="161" t="s">
        <v>148</v>
      </c>
      <c r="C1129" s="309"/>
      <c r="D1129" s="309"/>
      <c r="E1129" s="309"/>
      <c r="F1129" s="309"/>
      <c r="G1129" s="309"/>
      <c r="H1129" s="309"/>
      <c r="I1129" s="309"/>
      <c r="J1129" s="92"/>
      <c r="K1129" s="92"/>
      <c r="L1129" s="92"/>
    </row>
    <row r="1130" spans="1:12" ht="45.75" hidden="1" thickBot="1">
      <c r="A1130" s="153" t="s">
        <v>149</v>
      </c>
      <c r="B1130" s="161" t="s">
        <v>150</v>
      </c>
      <c r="C1130" s="309"/>
      <c r="D1130" s="309"/>
      <c r="E1130" s="309"/>
      <c r="F1130" s="309"/>
      <c r="G1130" s="309"/>
      <c r="H1130" s="309"/>
      <c r="I1130" s="309"/>
      <c r="J1130" s="92"/>
      <c r="K1130" s="92"/>
      <c r="L1130" s="92"/>
    </row>
    <row r="1131" spans="1:12" ht="34.5" hidden="1" thickBot="1">
      <c r="A1131" s="153"/>
      <c r="B1131" s="162" t="s">
        <v>151</v>
      </c>
      <c r="C1131" s="309">
        <f>C1129+C1130</f>
        <v>0</v>
      </c>
      <c r="D1131" s="309">
        <f>D1129+D1130</f>
        <v>0</v>
      </c>
      <c r="E1131" s="309">
        <f>E1129+E1130</f>
        <v>0</v>
      </c>
      <c r="F1131" s="309">
        <f>F1129+F1130</f>
        <v>0</v>
      </c>
      <c r="G1131" s="309">
        <f>G1129+G1130</f>
        <v>0</v>
      </c>
      <c r="H1131" s="309"/>
      <c r="I1131" s="309"/>
      <c r="J1131" s="169"/>
      <c r="K1131" s="169"/>
      <c r="L1131" s="169"/>
    </row>
    <row r="1132" spans="1:12" ht="23.25" hidden="1" thickBot="1">
      <c r="A1132" s="153"/>
      <c r="B1132" s="162" t="s">
        <v>152</v>
      </c>
      <c r="C1132" s="309" t="e">
        <f>C1131+#REF!</f>
        <v>#REF!</v>
      </c>
      <c r="D1132" s="309" t="e">
        <f>D1131+#REF!</f>
        <v>#REF!</v>
      </c>
      <c r="E1132" s="309" t="e">
        <f>E1131+#REF!</f>
        <v>#REF!</v>
      </c>
      <c r="F1132" s="309" t="e">
        <f>F1131+#REF!</f>
        <v>#REF!</v>
      </c>
      <c r="G1132" s="309" t="e">
        <f>G1131+#REF!</f>
        <v>#REF!</v>
      </c>
      <c r="H1132" s="309"/>
      <c r="I1132" s="309"/>
      <c r="J1132" s="169"/>
      <c r="K1132" s="169"/>
      <c r="L1132" s="169"/>
    </row>
    <row r="1133" spans="1:12" ht="15">
      <c r="A1133" s="91"/>
      <c r="B1133" s="104"/>
      <c r="C1133" s="169"/>
      <c r="D1133" s="169"/>
      <c r="E1133" s="169"/>
      <c r="F1133" s="169"/>
      <c r="G1133" s="169"/>
      <c r="H1133" s="169"/>
      <c r="I1133" s="169"/>
      <c r="J1133" s="169"/>
      <c r="K1133" s="169"/>
      <c r="L1133" s="169"/>
    </row>
    <row r="1134" spans="1:12" ht="15">
      <c r="A1134" s="91"/>
      <c r="B1134" s="104"/>
      <c r="C1134" s="169"/>
      <c r="D1134" s="169"/>
      <c r="E1134" s="169"/>
      <c r="F1134" s="169"/>
      <c r="G1134" s="169"/>
      <c r="H1134" s="169"/>
      <c r="I1134" s="169"/>
      <c r="J1134" s="169"/>
      <c r="K1134" s="169"/>
      <c r="L1134" s="169"/>
    </row>
    <row r="1135" spans="7:16" ht="22.5" customHeight="1">
      <c r="G1135" s="28">
        <v>9</v>
      </c>
      <c r="P1135" t="str">
        <f>$P$64</f>
        <v>Продовження додатка 2</v>
      </c>
    </row>
    <row r="1136" ht="12.75" customHeight="1"/>
    <row r="1137" spans="1:9" ht="29.25" customHeight="1">
      <c r="A1137" s="563" t="str">
        <f>CONCATENATE("14.4. Нормативно-правові акти, виконання яких у ",Лист1!B11," році не забезпечується граничним обсягом видатків загального фонду")</f>
        <v>14.4. Нормативно-правові акти, виконання яких у 20__ році не забезпечується граничним обсягом видатків загального фонду</v>
      </c>
      <c r="B1137" s="563"/>
      <c r="C1137" s="563"/>
      <c r="D1137" s="563"/>
      <c r="E1137" s="563"/>
      <c r="F1137" s="563"/>
      <c r="G1137" s="563"/>
      <c r="H1137" s="563"/>
      <c r="I1137" s="563"/>
    </row>
    <row r="1139" ht="17.25" customHeight="1" thickBot="1">
      <c r="J1139" s="10" t="s">
        <v>317</v>
      </c>
    </row>
    <row r="1140" spans="1:10" ht="70.5" customHeight="1">
      <c r="A1140" s="614" t="s">
        <v>158</v>
      </c>
      <c r="B1140" s="617" t="s">
        <v>287</v>
      </c>
      <c r="C1140" s="618"/>
      <c r="D1140" s="614" t="s">
        <v>291</v>
      </c>
      <c r="E1140" s="614" t="s">
        <v>290</v>
      </c>
      <c r="F1140" s="614" t="s">
        <v>289</v>
      </c>
      <c r="G1140" s="614" t="s">
        <v>288</v>
      </c>
      <c r="H1140" s="617" t="s">
        <v>159</v>
      </c>
      <c r="I1140" s="618"/>
      <c r="J1140" s="627"/>
    </row>
    <row r="1141" spans="1:10" ht="27.75" customHeight="1">
      <c r="A1141" s="615"/>
      <c r="B1141" s="619"/>
      <c r="C1141" s="620"/>
      <c r="D1141" s="615"/>
      <c r="E1141" s="615"/>
      <c r="F1141" s="615"/>
      <c r="G1141" s="615"/>
      <c r="H1141" s="619"/>
      <c r="I1141" s="620"/>
      <c r="J1141" s="628"/>
    </row>
    <row r="1142" spans="1:10" ht="13.5" thickBot="1">
      <c r="A1142" s="616"/>
      <c r="B1142" s="621"/>
      <c r="C1142" s="622"/>
      <c r="D1142" s="616"/>
      <c r="E1142" s="616"/>
      <c r="F1142" s="616"/>
      <c r="G1142" s="616"/>
      <c r="H1142" s="621"/>
      <c r="I1142" s="622"/>
      <c r="J1142" s="629"/>
    </row>
    <row r="1143" spans="1:10" ht="13.5" thickBot="1">
      <c r="A1143" s="137" t="s">
        <v>6</v>
      </c>
      <c r="B1143" s="611" t="s">
        <v>7</v>
      </c>
      <c r="C1143" s="612"/>
      <c r="D1143" s="500">
        <v>3</v>
      </c>
      <c r="E1143" s="139" t="s">
        <v>9</v>
      </c>
      <c r="F1143" s="139" t="s">
        <v>10</v>
      </c>
      <c r="G1143" s="139" t="s">
        <v>11</v>
      </c>
      <c r="H1143" s="611" t="s">
        <v>12</v>
      </c>
      <c r="I1143" s="612"/>
      <c r="J1143" s="613"/>
    </row>
    <row r="1144" spans="1:10" ht="13.5" thickBot="1">
      <c r="A1144" s="137"/>
      <c r="B1144" s="611"/>
      <c r="C1144" s="612"/>
      <c r="D1144" s="500"/>
      <c r="E1144" s="170"/>
      <c r="F1144" s="170"/>
      <c r="G1144" s="171"/>
      <c r="H1144" s="794"/>
      <c r="I1144" s="795"/>
      <c r="J1144" s="796"/>
    </row>
    <row r="1145" spans="1:10" ht="13.5" thickBot="1">
      <c r="A1145" s="137"/>
      <c r="B1145" s="611"/>
      <c r="C1145" s="612"/>
      <c r="D1145" s="500"/>
      <c r="E1145" s="172"/>
      <c r="F1145" s="172"/>
      <c r="G1145" s="171"/>
      <c r="H1145" s="794"/>
      <c r="I1145" s="795"/>
      <c r="J1145" s="796"/>
    </row>
    <row r="1146" spans="1:10" ht="13.5" thickBot="1">
      <c r="A1146" s="137"/>
      <c r="B1146" s="611"/>
      <c r="C1146" s="612"/>
      <c r="D1146" s="500"/>
      <c r="E1146" s="170"/>
      <c r="F1146" s="170"/>
      <c r="G1146" s="171"/>
      <c r="H1146" s="794"/>
      <c r="I1146" s="795"/>
      <c r="J1146" s="796"/>
    </row>
    <row r="1147" spans="1:10" ht="13.5" thickBot="1">
      <c r="A1147" s="137"/>
      <c r="B1147" s="611"/>
      <c r="C1147" s="612"/>
      <c r="D1147" s="500"/>
      <c r="E1147" s="172"/>
      <c r="F1147" s="172"/>
      <c r="G1147" s="171"/>
      <c r="H1147" s="794"/>
      <c r="I1147" s="795"/>
      <c r="J1147" s="796"/>
    </row>
    <row r="1148" spans="1:10" ht="13.5" thickBot="1">
      <c r="A1148" s="137"/>
      <c r="B1148" s="611"/>
      <c r="C1148" s="612"/>
      <c r="D1148" s="500"/>
      <c r="E1148" s="170"/>
      <c r="F1148" s="170"/>
      <c r="G1148" s="171"/>
      <c r="H1148" s="794"/>
      <c r="I1148" s="795"/>
      <c r="J1148" s="796"/>
    </row>
    <row r="1149" spans="1:10" ht="13.5" customHeight="1" hidden="1" thickBot="1">
      <c r="A1149" s="137"/>
      <c r="B1149" s="611" t="s">
        <v>123</v>
      </c>
      <c r="C1149" s="612"/>
      <c r="D1149" s="500"/>
      <c r="E1149" s="172"/>
      <c r="F1149" s="172"/>
      <c r="G1149" s="171"/>
      <c r="H1149" s="732"/>
      <c r="I1149" s="733"/>
      <c r="J1149" s="734"/>
    </row>
    <row r="1150" spans="1:10" ht="13.5" customHeight="1" hidden="1" thickBot="1">
      <c r="A1150" s="137"/>
      <c r="B1150" s="611" t="s">
        <v>124</v>
      </c>
      <c r="C1150" s="612"/>
      <c r="D1150" s="500"/>
      <c r="E1150" s="172"/>
      <c r="F1150" s="172"/>
      <c r="G1150" s="171"/>
      <c r="H1150" s="794"/>
      <c r="I1150" s="795"/>
      <c r="J1150" s="796"/>
    </row>
    <row r="1151" spans="1:10" ht="13.5" customHeight="1" hidden="1" thickBot="1">
      <c r="A1151" s="137"/>
      <c r="B1151" s="611" t="s">
        <v>125</v>
      </c>
      <c r="C1151" s="612"/>
      <c r="D1151" s="500"/>
      <c r="E1151" s="172"/>
      <c r="F1151" s="172"/>
      <c r="G1151" s="171"/>
      <c r="H1151" s="732"/>
      <c r="I1151" s="733"/>
      <c r="J1151" s="734"/>
    </row>
    <row r="1152" spans="1:12" ht="13.5" customHeight="1" hidden="1" thickBot="1">
      <c r="A1152" s="137"/>
      <c r="B1152" s="611" t="s">
        <v>126</v>
      </c>
      <c r="C1152" s="612"/>
      <c r="D1152" s="501"/>
      <c r="E1152" s="170"/>
      <c r="F1152" s="170"/>
      <c r="G1152" s="173"/>
      <c r="H1152" s="791"/>
      <c r="I1152" s="792"/>
      <c r="J1152" s="793"/>
      <c r="K1152" s="174"/>
      <c r="L1152" s="174"/>
    </row>
    <row r="1153" spans="1:12" ht="20.25" customHeight="1" hidden="1" thickBot="1">
      <c r="A1153" s="137"/>
      <c r="B1153" s="611" t="s">
        <v>127</v>
      </c>
      <c r="C1153" s="612"/>
      <c r="D1153" s="501"/>
      <c r="E1153" s="170"/>
      <c r="F1153" s="170"/>
      <c r="G1153" s="173"/>
      <c r="H1153" s="791"/>
      <c r="I1153" s="792"/>
      <c r="J1153" s="793"/>
      <c r="K1153" s="174"/>
      <c r="L1153" s="174"/>
    </row>
    <row r="1154" spans="1:12" ht="13.5" customHeight="1" hidden="1" thickBot="1">
      <c r="A1154" s="137"/>
      <c r="B1154" s="611" t="s">
        <v>292</v>
      </c>
      <c r="C1154" s="612"/>
      <c r="D1154" s="501"/>
      <c r="E1154" s="170"/>
      <c r="F1154" s="170"/>
      <c r="G1154" s="173"/>
      <c r="H1154" s="791"/>
      <c r="I1154" s="792"/>
      <c r="J1154" s="793"/>
      <c r="K1154" s="174"/>
      <c r="L1154" s="174"/>
    </row>
    <row r="1155" spans="1:10" ht="13.5" customHeight="1" hidden="1" thickBot="1">
      <c r="A1155" s="137"/>
      <c r="B1155" s="611" t="s">
        <v>293</v>
      </c>
      <c r="C1155" s="612"/>
      <c r="D1155" s="502"/>
      <c r="E1155" s="172"/>
      <c r="F1155" s="172"/>
      <c r="G1155" s="173"/>
      <c r="H1155" s="124"/>
      <c r="I1155" s="118"/>
      <c r="J1155" s="96"/>
    </row>
    <row r="1156" spans="1:10" ht="13.5" customHeight="1" hidden="1" thickBot="1">
      <c r="A1156" s="137"/>
      <c r="B1156" s="611" t="s">
        <v>294</v>
      </c>
      <c r="C1156" s="612"/>
      <c r="D1156" s="500"/>
      <c r="E1156" s="172"/>
      <c r="F1156" s="175"/>
      <c r="G1156" s="173"/>
      <c r="H1156" s="124"/>
      <c r="I1156" s="118"/>
      <c r="J1156" s="96"/>
    </row>
    <row r="1157" spans="1:10" ht="13.5" customHeight="1" hidden="1" thickBot="1">
      <c r="A1157" s="137"/>
      <c r="B1157" s="611" t="s">
        <v>295</v>
      </c>
      <c r="C1157" s="612"/>
      <c r="D1157" s="502"/>
      <c r="E1157" s="172"/>
      <c r="F1157" s="175"/>
      <c r="G1157" s="173"/>
      <c r="H1157" s="124"/>
      <c r="I1157" s="118"/>
      <c r="J1157" s="96"/>
    </row>
    <row r="1158" spans="1:10" ht="13.5" customHeight="1" hidden="1" thickBot="1">
      <c r="A1158" s="137"/>
      <c r="B1158" s="611" t="s">
        <v>296</v>
      </c>
      <c r="C1158" s="612"/>
      <c r="D1158" s="502"/>
      <c r="E1158" s="172"/>
      <c r="F1158" s="172"/>
      <c r="G1158" s="171"/>
      <c r="H1158" s="124"/>
      <c r="I1158" s="118"/>
      <c r="J1158" s="96"/>
    </row>
    <row r="1159" spans="1:10" ht="13.5" customHeight="1" hidden="1" thickBot="1">
      <c r="A1159" s="137"/>
      <c r="B1159" s="611" t="s">
        <v>297</v>
      </c>
      <c r="C1159" s="612"/>
      <c r="D1159" s="500"/>
      <c r="E1159" s="172"/>
      <c r="F1159" s="172"/>
      <c r="G1159" s="171"/>
      <c r="H1159" s="732"/>
      <c r="I1159" s="733"/>
      <c r="J1159" s="734"/>
    </row>
    <row r="1160" spans="1:10" ht="13.5" customHeight="1" hidden="1" thickBot="1">
      <c r="A1160" s="176"/>
      <c r="B1160" s="611" t="s">
        <v>298</v>
      </c>
      <c r="C1160" s="612"/>
      <c r="D1160" s="131"/>
      <c r="E1160" s="171"/>
      <c r="F1160" s="171"/>
      <c r="G1160" s="171">
        <f>E1160-F1160</f>
        <v>0</v>
      </c>
      <c r="H1160" s="732"/>
      <c r="I1160" s="733"/>
      <c r="J1160" s="734"/>
    </row>
    <row r="1161" spans="1:10" ht="13.5" thickBot="1">
      <c r="A1161" s="153"/>
      <c r="B1161" s="162" t="s">
        <v>63</v>
      </c>
      <c r="C1161" s="499"/>
      <c r="D1161" s="448"/>
      <c r="E1161" s="503">
        <f>SUM(E1144:E1160)</f>
        <v>0</v>
      </c>
      <c r="F1161" s="503">
        <f>SUM(F1144:F1160)</f>
        <v>0</v>
      </c>
      <c r="G1161" s="503">
        <f>SUM(G1144:G1160)</f>
        <v>0</v>
      </c>
      <c r="H1161" s="803"/>
      <c r="I1161" s="804"/>
      <c r="J1161" s="805"/>
    </row>
    <row r="1163" spans="1:9" ht="42.75" customHeight="1">
      <c r="A1163" s="563" t="str">
        <f>CONCATENATE("14.5. Аналіз управління бюджетними зобов язаннями та пропозиції щодо упорядкування бюджетних зобов язань у ",Лист1!B11," році")</f>
        <v>14.5. Аналіз управління бюджетними зобов язаннями та пропозиції щодо упорядкування бюджетних зобов язань у 20__ році</v>
      </c>
      <c r="B1163" s="563"/>
      <c r="C1163" s="563"/>
      <c r="D1163" s="563"/>
      <c r="E1163" s="563"/>
      <c r="F1163" s="563"/>
      <c r="G1163" s="563"/>
      <c r="H1163" s="563"/>
      <c r="I1163" s="563"/>
    </row>
    <row r="1164" spans="1:9" ht="20.25" customHeight="1">
      <c r="A1164" s="29"/>
      <c r="B1164" s="29"/>
      <c r="C1164" s="29"/>
      <c r="D1164" s="29"/>
      <c r="E1164" s="29"/>
      <c r="F1164" s="29"/>
      <c r="G1164" s="29"/>
      <c r="H1164" s="29"/>
      <c r="I1164" s="29"/>
    </row>
    <row r="1165" ht="15.75" hidden="1">
      <c r="A1165" s="52" t="s">
        <v>160</v>
      </c>
    </row>
    <row r="1166" spans="1:11" ht="24.75" hidden="1" thickBot="1">
      <c r="A1166" s="21">
        <v>2110</v>
      </c>
      <c r="B1166" s="68" t="str">
        <f>C946</f>
        <v> Капітальні видатки</v>
      </c>
      <c r="C1166" s="68">
        <f>I279</f>
        <v>0</v>
      </c>
      <c r="D1166" s="68">
        <f>K279</f>
        <v>0</v>
      </c>
      <c r="E1166" s="130">
        <f>M279</f>
        <v>0</v>
      </c>
      <c r="F1166" s="761"/>
      <c r="G1166" s="759"/>
      <c r="H1166" s="760"/>
      <c r="I1166" s="759"/>
      <c r="J1166" s="759"/>
      <c r="K1166" s="760"/>
    </row>
    <row r="1167" spans="1:11" ht="13.5" hidden="1" thickBot="1">
      <c r="A1167" s="21">
        <v>2120</v>
      </c>
      <c r="B1167" s="68">
        <f>SUM(B1168:B1170)</f>
        <v>0</v>
      </c>
      <c r="C1167" s="68">
        <f>SUM(C1168:C1170)</f>
        <v>0</v>
      </c>
      <c r="D1167" s="68">
        <f>SUM(D1168:D1170)</f>
        <v>0</v>
      </c>
      <c r="E1167" s="130">
        <f>SUM(E1168:E1170)</f>
        <v>0</v>
      </c>
      <c r="F1167" s="761"/>
      <c r="G1167" s="759"/>
      <c r="H1167" s="760"/>
      <c r="I1167" s="759"/>
      <c r="J1167" s="759"/>
      <c r="K1167" s="760"/>
    </row>
    <row r="1168" spans="1:11" ht="72.75" hidden="1" thickBot="1">
      <c r="A1168" s="21">
        <v>2121</v>
      </c>
      <c r="B1168" s="68" t="str">
        <f>C948</f>
        <v>Придбання обладнання і предметів довгострокового  користування</v>
      </c>
      <c r="C1168" s="68">
        <f>I281</f>
        <v>0</v>
      </c>
      <c r="D1168" s="68">
        <f>K281</f>
        <v>0</v>
      </c>
      <c r="E1168" s="130">
        <f>M281</f>
        <v>0</v>
      </c>
      <c r="F1168" s="761"/>
      <c r="G1168" s="759"/>
      <c r="H1168" s="760"/>
      <c r="I1168" s="759"/>
      <c r="J1168" s="759"/>
      <c r="K1168" s="760"/>
    </row>
    <row r="1169" spans="1:11" ht="36.75" hidden="1" thickBot="1">
      <c r="A1169" s="21">
        <v>2122</v>
      </c>
      <c r="B1169" s="68" t="str">
        <f>C949</f>
        <v>Капітальне будівництво (придбання)</v>
      </c>
      <c r="C1169" s="68">
        <f>I282</f>
        <v>0</v>
      </c>
      <c r="D1169" s="68">
        <f>K282</f>
        <v>0</v>
      </c>
      <c r="E1169" s="130">
        <f>M282</f>
        <v>0</v>
      </c>
      <c r="F1169" s="761"/>
      <c r="G1169" s="759"/>
      <c r="H1169" s="760"/>
      <c r="I1169" s="759"/>
      <c r="J1169" s="759"/>
      <c r="K1169" s="760"/>
    </row>
    <row r="1170" spans="1:11" ht="60.75" hidden="1" thickBot="1">
      <c r="A1170" s="21">
        <v>2123</v>
      </c>
      <c r="B1170" s="68" t="str">
        <f>C950</f>
        <v>         Капітальне будівництво (придбання) житла</v>
      </c>
      <c r="C1170" s="68">
        <f>I283</f>
        <v>0</v>
      </c>
      <c r="D1170" s="68">
        <f>K283</f>
        <v>0</v>
      </c>
      <c r="E1170" s="130">
        <f>M283</f>
        <v>0</v>
      </c>
      <c r="F1170" s="761"/>
      <c r="G1170" s="759"/>
      <c r="H1170" s="760"/>
      <c r="I1170" s="759"/>
      <c r="J1170" s="759"/>
      <c r="K1170" s="760"/>
    </row>
    <row r="1171" spans="1:11" ht="13.5" hidden="1" thickBot="1">
      <c r="A1171" s="21">
        <v>2130</v>
      </c>
      <c r="B1171" s="68">
        <f>SUM(B1172:B1174)</f>
        <v>0</v>
      </c>
      <c r="C1171" s="68">
        <f>SUM(C1172:C1174)</f>
        <v>0</v>
      </c>
      <c r="D1171" s="68">
        <f>SUM(D1172:D1174)</f>
        <v>0</v>
      </c>
      <c r="E1171" s="130">
        <f>SUM(E1172:E1174)</f>
        <v>0</v>
      </c>
      <c r="F1171" s="761"/>
      <c r="G1171" s="759"/>
      <c r="H1171" s="760"/>
      <c r="I1171" s="759"/>
      <c r="J1171" s="759"/>
      <c r="K1171" s="760"/>
    </row>
    <row r="1172" spans="1:11" ht="24.75" hidden="1" thickBot="1">
      <c r="A1172" s="21">
        <v>2131</v>
      </c>
      <c r="B1172" s="68" t="str">
        <f>C952</f>
        <v>Капітальний ремонт</v>
      </c>
      <c r="C1172" s="68">
        <f>I285</f>
        <v>0</v>
      </c>
      <c r="D1172" s="68">
        <f>K285</f>
        <v>0</v>
      </c>
      <c r="E1172" s="130">
        <f>M285</f>
        <v>0</v>
      </c>
      <c r="F1172" s="761"/>
      <c r="G1172" s="759"/>
      <c r="H1172" s="760"/>
      <c r="I1172" s="759"/>
      <c r="J1172" s="759"/>
      <c r="K1172" s="760"/>
    </row>
    <row r="1173" spans="1:11" ht="72.75" hidden="1" thickBot="1">
      <c r="A1173" s="21">
        <v>2132</v>
      </c>
      <c r="B1173" s="68" t="str">
        <f>C953</f>
        <v>        Капітальний ремонт житлового фонду (приміщень)</v>
      </c>
      <c r="C1173" s="68">
        <f>I286</f>
        <v>0</v>
      </c>
      <c r="D1173" s="68">
        <f>K286</f>
        <v>0</v>
      </c>
      <c r="E1173" s="130">
        <f>M286</f>
        <v>0</v>
      </c>
      <c r="F1173" s="761"/>
      <c r="G1173" s="759"/>
      <c r="H1173" s="760"/>
      <c r="I1173" s="759"/>
      <c r="J1173" s="759"/>
      <c r="K1173" s="760"/>
    </row>
    <row r="1174" spans="1:11" ht="48.75" hidden="1" thickBot="1">
      <c r="A1174" s="21">
        <v>2133</v>
      </c>
      <c r="B1174" s="68" t="str">
        <f>C954</f>
        <v>         Капітальний ремонт  інших об’єктів</v>
      </c>
      <c r="C1174" s="68">
        <f>I287</f>
        <v>0</v>
      </c>
      <c r="D1174" s="68">
        <f>K287</f>
        <v>0</v>
      </c>
      <c r="E1174" s="130">
        <f>M287</f>
        <v>0</v>
      </c>
      <c r="F1174" s="761"/>
      <c r="G1174" s="759"/>
      <c r="H1174" s="760"/>
      <c r="I1174" s="759"/>
      <c r="J1174" s="759"/>
      <c r="K1174" s="760"/>
    </row>
    <row r="1175" spans="1:11" ht="13.5" hidden="1" thickBot="1">
      <c r="A1175" s="21">
        <v>2140</v>
      </c>
      <c r="B1175" s="68">
        <f>SUM(B1176:B1179)</f>
        <v>0</v>
      </c>
      <c r="C1175" s="68">
        <f>SUM(C1176:C1179)</f>
        <v>0</v>
      </c>
      <c r="D1175" s="68">
        <f>SUM(D1176:D1179)</f>
        <v>0</v>
      </c>
      <c r="E1175" s="130">
        <f>SUM(E1176:E1179)</f>
        <v>0</v>
      </c>
      <c r="F1175" s="761"/>
      <c r="G1175" s="759"/>
      <c r="H1175" s="760"/>
      <c r="I1175" s="759"/>
      <c r="J1175" s="759"/>
      <c r="K1175" s="760"/>
    </row>
    <row r="1176" spans="1:11" ht="60.75" hidden="1" thickBot="1">
      <c r="A1176" s="21">
        <v>2141</v>
      </c>
      <c r="B1176" s="68" t="str">
        <f>C956</f>
        <v>        Реконструкція житлового фонду (приміщення)</v>
      </c>
      <c r="C1176" s="68">
        <f>I289</f>
        <v>0</v>
      </c>
      <c r="D1176" s="68">
        <f>K289</f>
        <v>0</v>
      </c>
      <c r="E1176" s="130">
        <f>M289</f>
        <v>0</v>
      </c>
      <c r="F1176" s="761"/>
      <c r="G1176" s="759"/>
      <c r="H1176" s="760"/>
      <c r="I1176" s="759"/>
      <c r="J1176" s="759"/>
      <c r="K1176" s="760"/>
    </row>
    <row r="1177" spans="1:11" ht="48.75" hidden="1" thickBot="1">
      <c r="A1177" s="21">
        <v>2142</v>
      </c>
      <c r="B1177" s="68" t="str">
        <f>C957</f>
        <v>         Реконструкція та реставрація  інших об’єктів</v>
      </c>
      <c r="C1177" s="68">
        <f>I290</f>
        <v>0</v>
      </c>
      <c r="D1177" s="68">
        <f>K290</f>
        <v>0</v>
      </c>
      <c r="E1177" s="130">
        <f>M290</f>
        <v>0</v>
      </c>
      <c r="F1177" s="761"/>
      <c r="G1177" s="759"/>
      <c r="H1177" s="760"/>
      <c r="I1177" s="759"/>
      <c r="J1177" s="759"/>
      <c r="K1177" s="760"/>
    </row>
    <row r="1178" spans="1:11" ht="72.75" hidden="1" thickBot="1">
      <c r="A1178" s="21">
        <v>2143</v>
      </c>
      <c r="B1178" s="68" t="str">
        <f>C958</f>
        <v>         Реставрація пам’яток культури, історії та архітектури</v>
      </c>
      <c r="C1178" s="68">
        <f>I291</f>
        <v>0</v>
      </c>
      <c r="D1178" s="68">
        <f>K291</f>
        <v>0</v>
      </c>
      <c r="E1178" s="130">
        <f>M291</f>
        <v>0</v>
      </c>
      <c r="F1178" s="761"/>
      <c r="G1178" s="759"/>
      <c r="H1178" s="760"/>
      <c r="I1178" s="759"/>
      <c r="J1178" s="759"/>
      <c r="K1178" s="760"/>
    </row>
    <row r="1179" spans="1:11" ht="24.75" hidden="1" thickBot="1">
      <c r="A1179" s="21">
        <v>2144</v>
      </c>
      <c r="B1179" s="68" t="str">
        <f>C959</f>
        <v>Капітальні трансферти</v>
      </c>
      <c r="C1179" s="68">
        <f>I292</f>
        <v>0</v>
      </c>
      <c r="D1179" s="68">
        <f>K292</f>
        <v>0</v>
      </c>
      <c r="E1179" s="130">
        <f>M292</f>
        <v>0</v>
      </c>
      <c r="F1179" s="761"/>
      <c r="G1179" s="759"/>
      <c r="H1179" s="760"/>
      <c r="I1179" s="759"/>
      <c r="J1179" s="759"/>
      <c r="K1179" s="760"/>
    </row>
    <row r="1180" spans="1:11" ht="13.5" hidden="1" thickBot="1">
      <c r="A1180" s="178" t="s">
        <v>161</v>
      </c>
      <c r="B1180" s="20"/>
      <c r="C1180" s="20"/>
      <c r="D1180" s="20"/>
      <c r="E1180" s="20"/>
      <c r="F1180" s="761"/>
      <c r="G1180" s="759"/>
      <c r="H1180" s="760"/>
      <c r="I1180" s="759"/>
      <c r="J1180" s="759"/>
      <c r="K1180" s="760"/>
    </row>
    <row r="1181" spans="1:11" ht="15.75" customHeight="1" hidden="1" thickBot="1">
      <c r="A1181" s="797" t="s">
        <v>162</v>
      </c>
      <c r="B1181" s="798"/>
      <c r="C1181" s="798"/>
      <c r="D1181" s="798"/>
      <c r="E1181" s="798"/>
      <c r="F1181" s="798"/>
      <c r="G1181" s="798"/>
      <c r="H1181" s="799"/>
      <c r="I1181" s="759"/>
      <c r="J1181" s="759"/>
      <c r="K1181" s="760"/>
    </row>
    <row r="1182" spans="1:11" ht="13.5" hidden="1" thickBot="1">
      <c r="A1182" s="179" t="s">
        <v>163</v>
      </c>
      <c r="B1182" s="20"/>
      <c r="C1182" s="20"/>
      <c r="D1182" s="20"/>
      <c r="E1182" s="20"/>
      <c r="F1182" s="761"/>
      <c r="G1182" s="759"/>
      <c r="H1182" s="760"/>
      <c r="I1182" s="759"/>
      <c r="J1182" s="759"/>
      <c r="K1182" s="760"/>
    </row>
    <row r="1183" spans="1:11" ht="13.5" hidden="1" thickBot="1">
      <c r="A1183" s="178" t="s">
        <v>164</v>
      </c>
      <c r="B1183" s="20"/>
      <c r="C1183" s="20"/>
      <c r="D1183" s="20"/>
      <c r="E1183" s="20"/>
      <c r="F1183" s="761"/>
      <c r="G1183" s="759"/>
      <c r="H1183" s="760"/>
      <c r="I1183" s="759"/>
      <c r="J1183" s="759"/>
      <c r="K1183" s="760"/>
    </row>
    <row r="1184" spans="1:11" ht="13.5" hidden="1" thickBot="1">
      <c r="A1184" s="178" t="s">
        <v>165</v>
      </c>
      <c r="B1184" s="20"/>
      <c r="C1184" s="20"/>
      <c r="D1184" s="20"/>
      <c r="E1184" s="20"/>
      <c r="F1184" s="761"/>
      <c r="G1184" s="759"/>
      <c r="H1184" s="760"/>
      <c r="I1184" s="759"/>
      <c r="J1184" s="759"/>
      <c r="K1184" s="760"/>
    </row>
    <row r="1185" spans="1:11" ht="13.5" hidden="1" thickBot="1">
      <c r="A1185" s="178" t="s">
        <v>166</v>
      </c>
      <c r="B1185" s="20"/>
      <c r="C1185" s="20"/>
      <c r="D1185" s="20"/>
      <c r="E1185" s="20"/>
      <c r="F1185" s="761"/>
      <c r="G1185" s="759"/>
      <c r="H1185" s="760"/>
      <c r="I1185" s="759"/>
      <c r="J1185" s="759"/>
      <c r="K1185" s="760"/>
    </row>
    <row r="1186" spans="1:11" ht="13.5" hidden="1" thickBot="1">
      <c r="A1186" s="178" t="s">
        <v>161</v>
      </c>
      <c r="B1186" s="20"/>
      <c r="C1186" s="20"/>
      <c r="D1186" s="20"/>
      <c r="E1186" s="20"/>
      <c r="F1186" s="761"/>
      <c r="G1186" s="759"/>
      <c r="H1186" s="760"/>
      <c r="I1186" s="759"/>
      <c r="J1186" s="759"/>
      <c r="K1186" s="760"/>
    </row>
    <row r="1187" spans="1:11" ht="13.5" hidden="1" thickBot="1">
      <c r="A1187" s="179" t="s">
        <v>167</v>
      </c>
      <c r="B1187" s="20"/>
      <c r="C1187" s="20"/>
      <c r="D1187" s="20"/>
      <c r="E1187" s="20"/>
      <c r="F1187" s="761"/>
      <c r="G1187" s="759"/>
      <c r="H1187" s="760"/>
      <c r="I1187" s="759"/>
      <c r="J1187" s="759"/>
      <c r="K1187" s="760"/>
    </row>
    <row r="1188" spans="1:11" ht="13.5" hidden="1" thickBot="1">
      <c r="A1188" s="179" t="s">
        <v>164</v>
      </c>
      <c r="B1188" s="20"/>
      <c r="C1188" s="20"/>
      <c r="D1188" s="20"/>
      <c r="E1188" s="20"/>
      <c r="F1188" s="761"/>
      <c r="G1188" s="759"/>
      <c r="H1188" s="760"/>
      <c r="I1188" s="759"/>
      <c r="J1188" s="759"/>
      <c r="K1188" s="760"/>
    </row>
    <row r="1189" spans="1:11" ht="13.5" hidden="1" thickBot="1">
      <c r="A1189" s="179" t="s">
        <v>168</v>
      </c>
      <c r="B1189" s="20"/>
      <c r="C1189" s="20"/>
      <c r="D1189" s="20"/>
      <c r="E1189" s="20"/>
      <c r="F1189" s="761"/>
      <c r="G1189" s="759"/>
      <c r="H1189" s="760"/>
      <c r="I1189" s="759"/>
      <c r="J1189" s="759"/>
      <c r="K1189" s="760"/>
    </row>
    <row r="1190" spans="1:11" ht="13.5" hidden="1" thickBot="1">
      <c r="A1190" s="179" t="s">
        <v>169</v>
      </c>
      <c r="B1190" s="20"/>
      <c r="C1190" s="20"/>
      <c r="D1190" s="20"/>
      <c r="E1190" s="20"/>
      <c r="F1190" s="761"/>
      <c r="G1190" s="759"/>
      <c r="H1190" s="760"/>
      <c r="I1190" s="759"/>
      <c r="J1190" s="759"/>
      <c r="K1190" s="760"/>
    </row>
    <row r="1191" ht="12.75" hidden="1"/>
    <row r="1192" ht="12.75" hidden="1"/>
    <row r="1193" spans="1:16" ht="42.75" customHeight="1" hidden="1">
      <c r="A1193" s="801" t="s">
        <v>242</v>
      </c>
      <c r="B1193" s="801"/>
      <c r="C1193" s="801"/>
      <c r="D1193" s="801"/>
      <c r="E1193" s="801"/>
      <c r="F1193" s="801"/>
      <c r="G1193" s="801"/>
      <c r="H1193" s="801"/>
      <c r="I1193" s="801"/>
      <c r="J1193" s="801"/>
      <c r="K1193" s="801"/>
      <c r="L1193" s="801"/>
      <c r="M1193" s="801"/>
      <c r="N1193" s="801"/>
      <c r="O1193" s="801"/>
      <c r="P1193" s="801"/>
    </row>
    <row r="1194" spans="1:11" ht="20.25" customHeight="1" hidden="1">
      <c r="A1194" s="549" t="s">
        <v>243</v>
      </c>
      <c r="B1194" s="549"/>
      <c r="C1194" s="549"/>
      <c r="D1194" s="549"/>
      <c r="E1194" s="549"/>
      <c r="F1194" s="549"/>
      <c r="G1194" s="549"/>
      <c r="H1194" s="549"/>
      <c r="I1194" s="549"/>
      <c r="J1194" s="549"/>
      <c r="K1194" s="549"/>
    </row>
    <row r="1195" spans="1:11" ht="20.25" customHeight="1" hidden="1">
      <c r="A1195" s="33"/>
      <c r="B1195" s="33"/>
      <c r="C1195" s="33"/>
      <c r="D1195" s="33"/>
      <c r="E1195" s="33"/>
      <c r="F1195" s="33"/>
      <c r="G1195" s="33"/>
      <c r="H1195" s="33"/>
      <c r="I1195" s="33"/>
      <c r="J1195" s="33"/>
      <c r="K1195" s="33"/>
    </row>
    <row r="1196" spans="1:11" ht="20.25" customHeight="1" hidden="1">
      <c r="A1196" s="33"/>
      <c r="B1196" s="33"/>
      <c r="C1196" s="33"/>
      <c r="D1196" s="33"/>
      <c r="E1196" s="33"/>
      <c r="F1196" s="33"/>
      <c r="G1196" s="33"/>
      <c r="H1196" s="33"/>
      <c r="I1196" s="33"/>
      <c r="J1196" s="33"/>
      <c r="K1196" s="33"/>
    </row>
    <row r="1197" spans="1:20" s="183" customFormat="1" ht="20.25" customHeight="1" hidden="1">
      <c r="A1197" s="53" t="s">
        <v>170</v>
      </c>
      <c r="B1197" s="180"/>
      <c r="C1197" s="180"/>
      <c r="D1197" s="180"/>
      <c r="E1197" s="181"/>
      <c r="F1197" s="180"/>
      <c r="G1197" s="180"/>
      <c r="H1197" s="182"/>
      <c r="I1197" s="180"/>
      <c r="J1197" s="180"/>
      <c r="K1197" s="180"/>
      <c r="L1197" s="180"/>
      <c r="M1197" s="180"/>
      <c r="N1197" s="180"/>
      <c r="O1197" s="180"/>
      <c r="P1197" s="180"/>
      <c r="Q1197" s="180"/>
      <c r="R1197" s="180"/>
      <c r="S1197" s="180"/>
      <c r="T1197" s="180"/>
    </row>
    <row r="1198" spans="1:20" s="186" customFormat="1" ht="10.5" customHeight="1" hidden="1">
      <c r="A1198" s="184"/>
      <c r="B1198" s="184"/>
      <c r="C1198" s="184"/>
      <c r="D1198" s="184"/>
      <c r="E1198" s="806"/>
      <c r="F1198" s="806"/>
      <c r="G1198" s="185"/>
      <c r="H1198" s="185"/>
      <c r="I1198" s="184"/>
      <c r="J1198" s="184"/>
      <c r="K1198" s="184"/>
      <c r="L1198" s="184"/>
      <c r="M1198" s="184"/>
      <c r="N1198" s="185"/>
      <c r="O1198" s="185"/>
      <c r="P1198" s="184"/>
      <c r="Q1198" s="184"/>
      <c r="R1198" s="184"/>
      <c r="S1198" s="184"/>
      <c r="T1198" s="184"/>
    </row>
    <row r="1199" spans="1:21" s="188" customFormat="1" ht="33.75" customHeight="1" hidden="1">
      <c r="A1199" s="762" t="s">
        <v>65</v>
      </c>
      <c r="B1199" s="762" t="s">
        <v>78</v>
      </c>
      <c r="C1199" s="750" t="s">
        <v>171</v>
      </c>
      <c r="D1199" s="752"/>
      <c r="E1199" s="780" t="str">
        <f>Лист1!A9</f>
        <v>20__ рік 
(звіт)</v>
      </c>
      <c r="F1199" s="782"/>
      <c r="G1199" s="782"/>
      <c r="H1199" s="781"/>
      <c r="I1199" s="780" t="s">
        <v>172</v>
      </c>
      <c r="J1199" s="782"/>
      <c r="K1199" s="782"/>
      <c r="L1199" s="781"/>
      <c r="M1199" s="783" t="s">
        <v>173</v>
      </c>
      <c r="N1199" s="756" t="s">
        <v>174</v>
      </c>
      <c r="O1199" s="757"/>
      <c r="P1199" s="757"/>
      <c r="Q1199" s="758"/>
      <c r="R1199" s="750" t="s">
        <v>175</v>
      </c>
      <c r="S1199" s="751"/>
      <c r="T1199" s="752"/>
      <c r="U1199" s="187"/>
    </row>
    <row r="1200" spans="1:21" s="188" customFormat="1" ht="106.5" customHeight="1" hidden="1">
      <c r="A1200" s="763"/>
      <c r="B1200" s="763"/>
      <c r="C1200" s="190" t="s">
        <v>176</v>
      </c>
      <c r="D1200" s="190" t="s">
        <v>177</v>
      </c>
      <c r="E1200" s="191" t="s">
        <v>178</v>
      </c>
      <c r="F1200" s="189" t="s">
        <v>179</v>
      </c>
      <c r="G1200" s="191" t="s">
        <v>180</v>
      </c>
      <c r="H1200" s="191" t="s">
        <v>177</v>
      </c>
      <c r="I1200" s="191" t="s">
        <v>178</v>
      </c>
      <c r="J1200" s="189" t="s">
        <v>179</v>
      </c>
      <c r="K1200" s="191" t="s">
        <v>180</v>
      </c>
      <c r="L1200" s="191" t="s">
        <v>181</v>
      </c>
      <c r="M1200" s="784"/>
      <c r="N1200" s="191" t="s">
        <v>178</v>
      </c>
      <c r="O1200" s="189" t="s">
        <v>179</v>
      </c>
      <c r="P1200" s="189" t="s">
        <v>182</v>
      </c>
      <c r="Q1200" s="191" t="s">
        <v>181</v>
      </c>
      <c r="R1200" s="753"/>
      <c r="S1200" s="754"/>
      <c r="T1200" s="755"/>
      <c r="U1200" s="187"/>
    </row>
    <row r="1201" spans="1:21" s="188" customFormat="1" ht="14.25" hidden="1">
      <c r="A1201" s="192" t="s">
        <v>6</v>
      </c>
      <c r="B1201" s="192">
        <f>A1201+1</f>
        <v>2</v>
      </c>
      <c r="C1201" s="192">
        <v>3</v>
      </c>
      <c r="D1201" s="192">
        <v>4</v>
      </c>
      <c r="E1201" s="192">
        <v>5</v>
      </c>
      <c r="F1201" s="192">
        <v>6</v>
      </c>
      <c r="G1201" s="192">
        <v>7</v>
      </c>
      <c r="H1201" s="192">
        <v>8</v>
      </c>
      <c r="I1201" s="192">
        <v>9</v>
      </c>
      <c r="J1201" s="192">
        <v>10</v>
      </c>
      <c r="K1201" s="192">
        <v>11</v>
      </c>
      <c r="L1201" s="192">
        <v>12</v>
      </c>
      <c r="M1201" s="192">
        <v>13</v>
      </c>
      <c r="N1201" s="192">
        <v>14</v>
      </c>
      <c r="O1201" s="192">
        <v>15</v>
      </c>
      <c r="P1201" s="192">
        <v>16</v>
      </c>
      <c r="Q1201" s="192">
        <v>17</v>
      </c>
      <c r="R1201" s="769">
        <v>20</v>
      </c>
      <c r="S1201" s="770"/>
      <c r="T1201" s="771"/>
      <c r="U1201" s="187"/>
    </row>
    <row r="1202" spans="1:21" s="198" customFormat="1" ht="72" hidden="1">
      <c r="A1202" s="193"/>
      <c r="B1202" s="194" t="s">
        <v>183</v>
      </c>
      <c r="C1202" s="195"/>
      <c r="D1202" s="195"/>
      <c r="E1202" s="196"/>
      <c r="F1202" s="196"/>
      <c r="G1202" s="196"/>
      <c r="H1202" s="196"/>
      <c r="I1202" s="196"/>
      <c r="J1202" s="196"/>
      <c r="K1202" s="196"/>
      <c r="L1202" s="196"/>
      <c r="M1202" s="196"/>
      <c r="N1202" s="196"/>
      <c r="O1202" s="196"/>
      <c r="P1202" s="196"/>
      <c r="Q1202" s="196"/>
      <c r="R1202" s="164" t="s">
        <v>184</v>
      </c>
      <c r="S1202" s="164"/>
      <c r="T1202" s="164"/>
      <c r="U1202" s="197"/>
    </row>
    <row r="1203" spans="1:21" s="198" customFormat="1" ht="108" hidden="1">
      <c r="A1203" s="199"/>
      <c r="B1203" s="200" t="s">
        <v>185</v>
      </c>
      <c r="C1203" s="201"/>
      <c r="D1203" s="201"/>
      <c r="E1203" s="202"/>
      <c r="F1203" s="202"/>
      <c r="G1203" s="202"/>
      <c r="H1203" s="202"/>
      <c r="I1203" s="202"/>
      <c r="J1203" s="202"/>
      <c r="K1203" s="202"/>
      <c r="L1203" s="202"/>
      <c r="M1203" s="202"/>
      <c r="N1203" s="203">
        <v>1</v>
      </c>
      <c r="O1203" s="203">
        <v>13812</v>
      </c>
      <c r="P1203" s="202">
        <f aca="true" t="shared" si="83" ref="P1203:P1211">N1203*O1203</f>
        <v>13812</v>
      </c>
      <c r="Q1203" s="202">
        <f aca="true" t="shared" si="84" ref="Q1203:Q1210">P1203</f>
        <v>13812</v>
      </c>
      <c r="R1203" s="766"/>
      <c r="S1203" s="767"/>
      <c r="T1203" s="768"/>
      <c r="U1203" s="197"/>
    </row>
    <row r="1204" spans="1:21" s="198" customFormat="1" ht="108" hidden="1">
      <c r="A1204" s="199"/>
      <c r="B1204" s="200" t="s">
        <v>186</v>
      </c>
      <c r="C1204" s="201"/>
      <c r="D1204" s="201"/>
      <c r="E1204" s="204"/>
      <c r="F1204" s="204"/>
      <c r="G1204" s="202"/>
      <c r="H1204" s="202"/>
      <c r="I1204" s="204"/>
      <c r="J1204" s="204"/>
      <c r="K1204" s="202"/>
      <c r="L1204" s="202"/>
      <c r="M1204" s="204"/>
      <c r="N1204" s="205">
        <v>1</v>
      </c>
      <c r="O1204" s="205">
        <v>42625</v>
      </c>
      <c r="P1204" s="202">
        <f t="shared" si="83"/>
        <v>42625</v>
      </c>
      <c r="Q1204" s="202">
        <f t="shared" si="84"/>
        <v>42625</v>
      </c>
      <c r="R1204" s="766"/>
      <c r="S1204" s="767"/>
      <c r="T1204" s="768"/>
      <c r="U1204" s="197"/>
    </row>
    <row r="1205" spans="1:21" s="198" customFormat="1" ht="108" hidden="1">
      <c r="A1205" s="199"/>
      <c r="B1205" s="200" t="s">
        <v>187</v>
      </c>
      <c r="C1205" s="201"/>
      <c r="D1205" s="201"/>
      <c r="E1205" s="204"/>
      <c r="F1205" s="204"/>
      <c r="G1205" s="202"/>
      <c r="H1205" s="202"/>
      <c r="I1205" s="204"/>
      <c r="J1205" s="204"/>
      <c r="K1205" s="202"/>
      <c r="L1205" s="202"/>
      <c r="M1205" s="204"/>
      <c r="N1205" s="205">
        <v>1</v>
      </c>
      <c r="O1205" s="205">
        <v>4910</v>
      </c>
      <c r="P1205" s="202">
        <f t="shared" si="83"/>
        <v>4910</v>
      </c>
      <c r="Q1205" s="202">
        <f t="shared" si="84"/>
        <v>4910</v>
      </c>
      <c r="R1205" s="766"/>
      <c r="S1205" s="767"/>
      <c r="T1205" s="768"/>
      <c r="U1205" s="197"/>
    </row>
    <row r="1206" spans="1:21" s="198" customFormat="1" ht="144" hidden="1">
      <c r="A1206" s="199"/>
      <c r="B1206" s="200" t="s">
        <v>188</v>
      </c>
      <c r="C1206" s="201"/>
      <c r="D1206" s="201"/>
      <c r="E1206" s="204"/>
      <c r="F1206" s="204"/>
      <c r="G1206" s="202"/>
      <c r="H1206" s="202"/>
      <c r="I1206" s="204"/>
      <c r="J1206" s="204"/>
      <c r="K1206" s="202"/>
      <c r="L1206" s="202"/>
      <c r="M1206" s="204"/>
      <c r="N1206" s="205">
        <v>1</v>
      </c>
      <c r="O1206" s="205">
        <v>3516</v>
      </c>
      <c r="P1206" s="202">
        <f t="shared" si="83"/>
        <v>3516</v>
      </c>
      <c r="Q1206" s="202">
        <f t="shared" si="84"/>
        <v>3516</v>
      </c>
      <c r="R1206" s="177"/>
      <c r="S1206" s="164"/>
      <c r="T1206" s="165"/>
      <c r="U1206" s="197"/>
    </row>
    <row r="1207" spans="1:21" s="198" customFormat="1" ht="84" hidden="1">
      <c r="A1207" s="199"/>
      <c r="B1207" s="200" t="s">
        <v>189</v>
      </c>
      <c r="C1207" s="201"/>
      <c r="D1207" s="201"/>
      <c r="E1207" s="204"/>
      <c r="F1207" s="204"/>
      <c r="G1207" s="202"/>
      <c r="H1207" s="202"/>
      <c r="I1207" s="204"/>
      <c r="J1207" s="204"/>
      <c r="K1207" s="202"/>
      <c r="L1207" s="202"/>
      <c r="M1207" s="204"/>
      <c r="N1207" s="205">
        <v>1</v>
      </c>
      <c r="O1207" s="205">
        <v>4593</v>
      </c>
      <c r="P1207" s="202">
        <f t="shared" si="83"/>
        <v>4593</v>
      </c>
      <c r="Q1207" s="202">
        <f t="shared" si="84"/>
        <v>4593</v>
      </c>
      <c r="R1207" s="177"/>
      <c r="S1207" s="164"/>
      <c r="T1207" s="165"/>
      <c r="U1207" s="197"/>
    </row>
    <row r="1208" spans="1:21" s="198" customFormat="1" ht="96" hidden="1">
      <c r="A1208" s="199"/>
      <c r="B1208" s="200" t="s">
        <v>190</v>
      </c>
      <c r="C1208" s="201"/>
      <c r="D1208" s="201"/>
      <c r="E1208" s="204"/>
      <c r="F1208" s="204"/>
      <c r="G1208" s="202"/>
      <c r="H1208" s="202"/>
      <c r="I1208" s="204"/>
      <c r="J1208" s="204"/>
      <c r="K1208" s="202"/>
      <c r="L1208" s="202"/>
      <c r="M1208" s="204"/>
      <c r="N1208" s="205">
        <v>1</v>
      </c>
      <c r="O1208" s="205">
        <v>4593</v>
      </c>
      <c r="P1208" s="202">
        <f t="shared" si="83"/>
        <v>4593</v>
      </c>
      <c r="Q1208" s="202">
        <f t="shared" si="84"/>
        <v>4593</v>
      </c>
      <c r="R1208" s="177"/>
      <c r="S1208" s="164"/>
      <c r="T1208" s="165"/>
      <c r="U1208" s="197"/>
    </row>
    <row r="1209" spans="1:21" s="198" customFormat="1" ht="84" hidden="1">
      <c r="A1209" s="199"/>
      <c r="B1209" s="200" t="s">
        <v>191</v>
      </c>
      <c r="C1209" s="201"/>
      <c r="D1209" s="201"/>
      <c r="E1209" s="204"/>
      <c r="F1209" s="204"/>
      <c r="G1209" s="202"/>
      <c r="H1209" s="202"/>
      <c r="I1209" s="204"/>
      <c r="J1209" s="204"/>
      <c r="K1209" s="202"/>
      <c r="L1209" s="202"/>
      <c r="M1209" s="204"/>
      <c r="N1209" s="205"/>
      <c r="O1209" s="205"/>
      <c r="P1209" s="202">
        <f t="shared" si="83"/>
        <v>0</v>
      </c>
      <c r="Q1209" s="202">
        <f t="shared" si="84"/>
        <v>0</v>
      </c>
      <c r="R1209" s="766"/>
      <c r="S1209" s="767"/>
      <c r="T1209" s="768"/>
      <c r="U1209" s="197"/>
    </row>
    <row r="1210" spans="1:21" s="198" customFormat="1" ht="108" hidden="1">
      <c r="A1210" s="199"/>
      <c r="B1210" s="200" t="s">
        <v>192</v>
      </c>
      <c r="C1210" s="201"/>
      <c r="D1210" s="201"/>
      <c r="E1210" s="204"/>
      <c r="F1210" s="204"/>
      <c r="G1210" s="202"/>
      <c r="H1210" s="202"/>
      <c r="I1210" s="204"/>
      <c r="J1210" s="204"/>
      <c r="K1210" s="202"/>
      <c r="L1210" s="202"/>
      <c r="M1210" s="204"/>
      <c r="N1210" s="205"/>
      <c r="O1210" s="205"/>
      <c r="P1210" s="202">
        <f t="shared" si="83"/>
        <v>0</v>
      </c>
      <c r="Q1210" s="202">
        <f t="shared" si="84"/>
        <v>0</v>
      </c>
      <c r="R1210" s="177"/>
      <c r="S1210" s="164"/>
      <c r="T1210" s="165"/>
      <c r="U1210" s="197"/>
    </row>
    <row r="1211" spans="1:21" s="198" customFormat="1" ht="24" hidden="1">
      <c r="A1211" s="199"/>
      <c r="B1211" s="200" t="s">
        <v>193</v>
      </c>
      <c r="C1211" s="201"/>
      <c r="D1211" s="201"/>
      <c r="E1211" s="204"/>
      <c r="F1211" s="204"/>
      <c r="G1211" s="202"/>
      <c r="H1211" s="202"/>
      <c r="I1211" s="204"/>
      <c r="J1211" s="204"/>
      <c r="K1211" s="202"/>
      <c r="L1211" s="202"/>
      <c r="M1211" s="204"/>
      <c r="N1211" s="205">
        <v>2</v>
      </c>
      <c r="O1211" s="205">
        <v>7500</v>
      </c>
      <c r="P1211" s="202">
        <f t="shared" si="83"/>
        <v>15000</v>
      </c>
      <c r="Q1211" s="202"/>
      <c r="R1211" s="177"/>
      <c r="S1211" s="164"/>
      <c r="T1211" s="165"/>
      <c r="U1211" s="197"/>
    </row>
    <row r="1212" spans="1:21" s="198" customFormat="1" ht="12" hidden="1">
      <c r="A1212" s="199"/>
      <c r="B1212" s="200" t="s">
        <v>194</v>
      </c>
      <c r="C1212" s="201">
        <v>1450</v>
      </c>
      <c r="D1212" s="201"/>
      <c r="E1212" s="202">
        <v>1</v>
      </c>
      <c r="F1212" s="202">
        <v>1450</v>
      </c>
      <c r="G1212" s="202">
        <f>E1212*F1212</f>
        <v>1450</v>
      </c>
      <c r="H1212" s="202"/>
      <c r="I1212" s="204"/>
      <c r="J1212" s="204" t="s">
        <v>184</v>
      </c>
      <c r="K1212" s="202"/>
      <c r="L1212" s="202"/>
      <c r="M1212" s="204" t="s">
        <v>184</v>
      </c>
      <c r="N1212" s="204" t="s">
        <v>184</v>
      </c>
      <c r="O1212" s="204" t="s">
        <v>184</v>
      </c>
      <c r="P1212" s="202"/>
      <c r="Q1212" s="202"/>
      <c r="R1212" s="766"/>
      <c r="S1212" s="767"/>
      <c r="T1212" s="768"/>
      <c r="U1212" s="197"/>
    </row>
    <row r="1213" spans="1:21" s="198" customFormat="1" ht="36" hidden="1">
      <c r="A1213" s="199"/>
      <c r="B1213" s="200" t="s">
        <v>195</v>
      </c>
      <c r="C1213" s="206">
        <f aca="true" t="shared" si="85" ref="C1213:C1222">G1213</f>
        <v>7230</v>
      </c>
      <c r="D1213" s="201"/>
      <c r="E1213" s="202">
        <v>1</v>
      </c>
      <c r="F1213" s="202">
        <v>7230</v>
      </c>
      <c r="G1213" s="202">
        <f>E1213*F1213</f>
        <v>7230</v>
      </c>
      <c r="H1213" s="202"/>
      <c r="I1213" s="204"/>
      <c r="J1213" s="204"/>
      <c r="K1213" s="202"/>
      <c r="L1213" s="202"/>
      <c r="M1213" s="204"/>
      <c r="N1213" s="204"/>
      <c r="O1213" s="204"/>
      <c r="P1213" s="202"/>
      <c r="Q1213" s="202"/>
      <c r="R1213" s="177"/>
      <c r="S1213" s="164"/>
      <c r="T1213" s="165"/>
      <c r="U1213" s="197"/>
    </row>
    <row r="1214" spans="1:21" s="198" customFormat="1" ht="60" hidden="1">
      <c r="A1214" s="199"/>
      <c r="B1214" s="200" t="s">
        <v>196</v>
      </c>
      <c r="C1214" s="206">
        <f t="shared" si="85"/>
        <v>25875</v>
      </c>
      <c r="D1214" s="201"/>
      <c r="E1214" s="202">
        <v>1</v>
      </c>
      <c r="F1214" s="202">
        <v>25875</v>
      </c>
      <c r="G1214" s="202">
        <f>E1214*F1214</f>
        <v>25875</v>
      </c>
      <c r="H1214" s="202"/>
      <c r="I1214" s="204"/>
      <c r="J1214" s="204"/>
      <c r="K1214" s="202"/>
      <c r="L1214" s="202"/>
      <c r="M1214" s="204"/>
      <c r="N1214" s="204"/>
      <c r="O1214" s="204"/>
      <c r="P1214" s="202"/>
      <c r="Q1214" s="202"/>
      <c r="R1214" s="177"/>
      <c r="S1214" s="164"/>
      <c r="T1214" s="165"/>
      <c r="U1214" s="197"/>
    </row>
    <row r="1215" spans="1:21" s="198" customFormat="1" ht="36" hidden="1">
      <c r="A1215" s="199"/>
      <c r="B1215" s="200" t="s">
        <v>197</v>
      </c>
      <c r="C1215" s="206">
        <f t="shared" si="85"/>
        <v>10000</v>
      </c>
      <c r="D1215" s="201"/>
      <c r="E1215" s="202">
        <v>5</v>
      </c>
      <c r="F1215" s="202">
        <f aca="true" t="shared" si="86" ref="F1215:F1221">G1215/E1215</f>
        <v>2000</v>
      </c>
      <c r="G1215" s="202">
        <v>10000</v>
      </c>
      <c r="H1215" s="202"/>
      <c r="I1215" s="204"/>
      <c r="J1215" s="204"/>
      <c r="K1215" s="202"/>
      <c r="L1215" s="202"/>
      <c r="M1215" s="204"/>
      <c r="N1215" s="204"/>
      <c r="O1215" s="204"/>
      <c r="P1215" s="202"/>
      <c r="Q1215" s="202"/>
      <c r="R1215" s="177"/>
      <c r="S1215" s="164"/>
      <c r="T1215" s="165"/>
      <c r="U1215" s="197"/>
    </row>
    <row r="1216" spans="1:21" s="198" customFormat="1" ht="24" hidden="1">
      <c r="A1216" s="199"/>
      <c r="B1216" s="200" t="s">
        <v>198</v>
      </c>
      <c r="C1216" s="206">
        <f t="shared" si="85"/>
        <v>3397</v>
      </c>
      <c r="D1216" s="201"/>
      <c r="E1216" s="202">
        <v>1</v>
      </c>
      <c r="F1216" s="202">
        <f t="shared" si="86"/>
        <v>3397</v>
      </c>
      <c r="G1216" s="202">
        <v>3397</v>
      </c>
      <c r="H1216" s="202"/>
      <c r="I1216" s="204"/>
      <c r="J1216" s="204"/>
      <c r="K1216" s="202"/>
      <c r="L1216" s="202"/>
      <c r="M1216" s="204"/>
      <c r="N1216" s="204"/>
      <c r="O1216" s="204"/>
      <c r="P1216" s="202"/>
      <c r="Q1216" s="202"/>
      <c r="R1216" s="177"/>
      <c r="S1216" s="164"/>
      <c r="T1216" s="165"/>
      <c r="U1216" s="197"/>
    </row>
    <row r="1217" spans="1:21" s="198" customFormat="1" ht="24" hidden="1">
      <c r="A1217" s="199"/>
      <c r="B1217" s="200" t="s">
        <v>199</v>
      </c>
      <c r="C1217" s="206">
        <f t="shared" si="85"/>
        <v>2602</v>
      </c>
      <c r="D1217" s="201"/>
      <c r="E1217" s="202">
        <v>1</v>
      </c>
      <c r="F1217" s="202">
        <f t="shared" si="86"/>
        <v>2602</v>
      </c>
      <c r="G1217" s="202">
        <v>2602</v>
      </c>
      <c r="H1217" s="202"/>
      <c r="I1217" s="204"/>
      <c r="J1217" s="204"/>
      <c r="K1217" s="202"/>
      <c r="L1217" s="202"/>
      <c r="M1217" s="204"/>
      <c r="N1217" s="204"/>
      <c r="O1217" s="204"/>
      <c r="P1217" s="202"/>
      <c r="Q1217" s="202"/>
      <c r="R1217" s="177"/>
      <c r="S1217" s="164"/>
      <c r="T1217" s="165"/>
      <c r="U1217" s="197"/>
    </row>
    <row r="1218" spans="1:21" s="198" customFormat="1" ht="36" hidden="1">
      <c r="A1218" s="199"/>
      <c r="B1218" s="200" t="s">
        <v>200</v>
      </c>
      <c r="C1218" s="206">
        <f t="shared" si="85"/>
        <v>12544</v>
      </c>
      <c r="D1218" s="201"/>
      <c r="E1218" s="202">
        <v>1</v>
      </c>
      <c r="F1218" s="202">
        <f t="shared" si="86"/>
        <v>12544</v>
      </c>
      <c r="G1218" s="202">
        <v>12544</v>
      </c>
      <c r="H1218" s="202"/>
      <c r="I1218" s="204"/>
      <c r="J1218" s="204"/>
      <c r="K1218" s="202"/>
      <c r="L1218" s="202"/>
      <c r="M1218" s="204"/>
      <c r="N1218" s="204"/>
      <c r="O1218" s="204"/>
      <c r="P1218" s="202"/>
      <c r="Q1218" s="202"/>
      <c r="R1218" s="177"/>
      <c r="S1218" s="164"/>
      <c r="T1218" s="165"/>
      <c r="U1218" s="197"/>
    </row>
    <row r="1219" spans="1:21" s="198" customFormat="1" ht="12" hidden="1">
      <c r="A1219" s="199"/>
      <c r="B1219" s="200" t="s">
        <v>201</v>
      </c>
      <c r="C1219" s="206">
        <f t="shared" si="85"/>
        <v>6168</v>
      </c>
      <c r="D1219" s="201"/>
      <c r="E1219" s="202">
        <v>1</v>
      </c>
      <c r="F1219" s="202">
        <f t="shared" si="86"/>
        <v>6168</v>
      </c>
      <c r="G1219" s="202">
        <v>6168</v>
      </c>
      <c r="H1219" s="202"/>
      <c r="I1219" s="204"/>
      <c r="J1219" s="204"/>
      <c r="K1219" s="202"/>
      <c r="L1219" s="202"/>
      <c r="M1219" s="204"/>
      <c r="N1219" s="204"/>
      <c r="O1219" s="204"/>
      <c r="P1219" s="202"/>
      <c r="Q1219" s="202"/>
      <c r="R1219" s="177"/>
      <c r="S1219" s="164"/>
      <c r="T1219" s="165"/>
      <c r="U1219" s="197"/>
    </row>
    <row r="1220" spans="1:21" s="198" customFormat="1" ht="24" hidden="1">
      <c r="A1220" s="199"/>
      <c r="B1220" s="200" t="s">
        <v>202</v>
      </c>
      <c r="C1220" s="206">
        <f t="shared" si="85"/>
        <v>3600</v>
      </c>
      <c r="D1220" s="201"/>
      <c r="E1220" s="202">
        <v>3</v>
      </c>
      <c r="F1220" s="202">
        <f t="shared" si="86"/>
        <v>1200</v>
      </c>
      <c r="G1220" s="202">
        <f>1000+2600</f>
        <v>3600</v>
      </c>
      <c r="H1220" s="202"/>
      <c r="I1220" s="204"/>
      <c r="J1220" s="204" t="s">
        <v>184</v>
      </c>
      <c r="K1220" s="202"/>
      <c r="L1220" s="202"/>
      <c r="M1220" s="204" t="s">
        <v>184</v>
      </c>
      <c r="N1220" s="204" t="s">
        <v>184</v>
      </c>
      <c r="O1220" s="204" t="s">
        <v>184</v>
      </c>
      <c r="P1220" s="202"/>
      <c r="Q1220" s="202"/>
      <c r="R1220" s="766"/>
      <c r="S1220" s="767"/>
      <c r="T1220" s="768"/>
      <c r="U1220" s="197"/>
    </row>
    <row r="1221" spans="1:21" s="198" customFormat="1" ht="12" hidden="1">
      <c r="A1221" s="199"/>
      <c r="B1221" s="200" t="s">
        <v>203</v>
      </c>
      <c r="C1221" s="206">
        <f t="shared" si="85"/>
        <v>3380</v>
      </c>
      <c r="D1221" s="201"/>
      <c r="E1221" s="202">
        <v>2</v>
      </c>
      <c r="F1221" s="202">
        <f t="shared" si="86"/>
        <v>1690</v>
      </c>
      <c r="G1221" s="202">
        <f>1650+1730</f>
        <v>3380</v>
      </c>
      <c r="H1221" s="202"/>
      <c r="I1221" s="204"/>
      <c r="J1221" s="204"/>
      <c r="K1221" s="202"/>
      <c r="L1221" s="202"/>
      <c r="M1221" s="204"/>
      <c r="N1221" s="204"/>
      <c r="O1221" s="204"/>
      <c r="P1221" s="202"/>
      <c r="Q1221" s="202"/>
      <c r="R1221" s="766"/>
      <c r="S1221" s="767"/>
      <c r="T1221" s="768"/>
      <c r="U1221" s="197"/>
    </row>
    <row r="1222" spans="1:21" s="198" customFormat="1" ht="24" hidden="1">
      <c r="A1222" s="199"/>
      <c r="B1222" s="200" t="s">
        <v>204</v>
      </c>
      <c r="C1222" s="206">
        <f t="shared" si="85"/>
        <v>14700</v>
      </c>
      <c r="D1222" s="201"/>
      <c r="E1222" s="202">
        <v>1</v>
      </c>
      <c r="F1222" s="202">
        <v>14700</v>
      </c>
      <c r="G1222" s="202">
        <v>14700</v>
      </c>
      <c r="H1222" s="202"/>
      <c r="I1222" s="204"/>
      <c r="J1222" s="204"/>
      <c r="K1222" s="202"/>
      <c r="L1222" s="202"/>
      <c r="M1222" s="204"/>
      <c r="N1222" s="204"/>
      <c r="O1222" s="204"/>
      <c r="P1222" s="202"/>
      <c r="Q1222" s="202"/>
      <c r="R1222" s="766"/>
      <c r="S1222" s="767"/>
      <c r="T1222" s="768"/>
      <c r="U1222" s="197"/>
    </row>
    <row r="1223" spans="1:21" s="198" customFormat="1" ht="24" hidden="1">
      <c r="A1223" s="199"/>
      <c r="B1223" s="200" t="s">
        <v>205</v>
      </c>
      <c r="C1223" s="206"/>
      <c r="D1223" s="201"/>
      <c r="E1223" s="202"/>
      <c r="F1223" s="202"/>
      <c r="G1223" s="202"/>
      <c r="H1223" s="202"/>
      <c r="I1223" s="207">
        <v>1</v>
      </c>
      <c r="J1223" s="207">
        <v>2500</v>
      </c>
      <c r="K1223" s="202">
        <v>2500</v>
      </c>
      <c r="L1223" s="202"/>
      <c r="M1223" s="204"/>
      <c r="N1223" s="204"/>
      <c r="O1223" s="204"/>
      <c r="P1223" s="202"/>
      <c r="Q1223" s="202"/>
      <c r="R1223" s="177"/>
      <c r="S1223" s="164"/>
      <c r="T1223" s="165"/>
      <c r="U1223" s="197"/>
    </row>
    <row r="1224" spans="1:21" s="198" customFormat="1" ht="36" hidden="1">
      <c r="A1224" s="199"/>
      <c r="B1224" s="200" t="s">
        <v>206</v>
      </c>
      <c r="C1224" s="206"/>
      <c r="D1224" s="201"/>
      <c r="E1224" s="202"/>
      <c r="F1224" s="202"/>
      <c r="G1224" s="202"/>
      <c r="H1224" s="202"/>
      <c r="I1224" s="207">
        <v>1</v>
      </c>
      <c r="J1224" s="207">
        <v>4906</v>
      </c>
      <c r="K1224" s="202">
        <v>4906</v>
      </c>
      <c r="L1224" s="202"/>
      <c r="M1224" s="204"/>
      <c r="N1224" s="204"/>
      <c r="O1224" s="204"/>
      <c r="P1224" s="202"/>
      <c r="Q1224" s="202"/>
      <c r="R1224" s="177"/>
      <c r="S1224" s="164"/>
      <c r="T1224" s="165"/>
      <c r="U1224" s="197"/>
    </row>
    <row r="1225" spans="1:21" s="198" customFormat="1" ht="15.75" hidden="1">
      <c r="A1225" s="199"/>
      <c r="B1225" s="208" t="s">
        <v>207</v>
      </c>
      <c r="C1225" s="206"/>
      <c r="D1225" s="201"/>
      <c r="E1225" s="204"/>
      <c r="F1225" s="204"/>
      <c r="G1225" s="202"/>
      <c r="H1225" s="202"/>
      <c r="I1225" s="207">
        <v>1</v>
      </c>
      <c r="J1225" s="207">
        <v>25036</v>
      </c>
      <c r="K1225" s="202">
        <f>35242-K1223-K1224</f>
        <v>27836</v>
      </c>
      <c r="L1225" s="202"/>
      <c r="M1225" s="204"/>
      <c r="N1225" s="204"/>
      <c r="O1225" s="204"/>
      <c r="P1225" s="202"/>
      <c r="Q1225" s="202"/>
      <c r="R1225" s="766"/>
      <c r="S1225" s="767"/>
      <c r="T1225" s="768"/>
      <c r="U1225" s="197"/>
    </row>
    <row r="1226" spans="1:21" s="198" customFormat="1" ht="12" hidden="1">
      <c r="A1226" s="199"/>
      <c r="B1226" s="200"/>
      <c r="C1226" s="201"/>
      <c r="D1226" s="201"/>
      <c r="E1226" s="204"/>
      <c r="F1226" s="204"/>
      <c r="G1226" s="202"/>
      <c r="H1226" s="202"/>
      <c r="I1226" s="204"/>
      <c r="J1226" s="204"/>
      <c r="K1226" s="202"/>
      <c r="L1226" s="202"/>
      <c r="M1226" s="204"/>
      <c r="N1226" s="204"/>
      <c r="O1226" s="204"/>
      <c r="P1226" s="202"/>
      <c r="Q1226" s="202"/>
      <c r="R1226" s="766"/>
      <c r="S1226" s="767"/>
      <c r="T1226" s="768"/>
      <c r="U1226" s="197"/>
    </row>
    <row r="1227" spans="1:21" s="213" customFormat="1" ht="60" hidden="1">
      <c r="A1227" s="209"/>
      <c r="B1227" s="210" t="s">
        <v>208</v>
      </c>
      <c r="C1227" s="210"/>
      <c r="D1227" s="210"/>
      <c r="E1227" s="211"/>
      <c r="F1227" s="211"/>
      <c r="G1227" s="211"/>
      <c r="H1227" s="211"/>
      <c r="I1227" s="211"/>
      <c r="J1227" s="211"/>
      <c r="K1227" s="211"/>
      <c r="L1227" s="211"/>
      <c r="M1227" s="211"/>
      <c r="N1227" s="211"/>
      <c r="O1227" s="211"/>
      <c r="P1227" s="211">
        <f>SUM(P1203:P1222)</f>
        <v>89049</v>
      </c>
      <c r="Q1227" s="211">
        <f>SUM(Q1203:Q1222)</f>
        <v>74049</v>
      </c>
      <c r="R1227" s="766"/>
      <c r="S1227" s="767"/>
      <c r="T1227" s="768"/>
      <c r="U1227" s="212"/>
    </row>
    <row r="1228" spans="1:21" s="213" customFormat="1" ht="36" hidden="1">
      <c r="A1228" s="214"/>
      <c r="B1228" s="215" t="s">
        <v>209</v>
      </c>
      <c r="C1228" s="215"/>
      <c r="D1228" s="215"/>
      <c r="E1228" s="216"/>
      <c r="F1228" s="216"/>
      <c r="G1228" s="216"/>
      <c r="H1228" s="216"/>
      <c r="I1228" s="216"/>
      <c r="J1228" s="216"/>
      <c r="K1228" s="216"/>
      <c r="L1228" s="216"/>
      <c r="M1228" s="216"/>
      <c r="N1228" s="216"/>
      <c r="O1228" s="216"/>
      <c r="P1228" s="216"/>
      <c r="Q1228" s="216"/>
      <c r="R1228" s="217" t="s">
        <v>184</v>
      </c>
      <c r="S1228" s="217" t="s">
        <v>184</v>
      </c>
      <c r="T1228" s="217" t="s">
        <v>184</v>
      </c>
      <c r="U1228" s="212"/>
    </row>
    <row r="1229" spans="1:21" s="224" customFormat="1" ht="48" hidden="1">
      <c r="A1229" s="218" t="s">
        <v>104</v>
      </c>
      <c r="B1229" s="219" t="s">
        <v>210</v>
      </c>
      <c r="C1229" s="220"/>
      <c r="D1229" s="220"/>
      <c r="E1229" s="221"/>
      <c r="F1229" s="221"/>
      <c r="G1229" s="221"/>
      <c r="H1229" s="221"/>
      <c r="I1229" s="221"/>
      <c r="J1229" s="221"/>
      <c r="K1229" s="221"/>
      <c r="L1229" s="221"/>
      <c r="M1229" s="221"/>
      <c r="N1229" s="221"/>
      <c r="O1229" s="221"/>
      <c r="P1229" s="221"/>
      <c r="Q1229" s="221"/>
      <c r="R1229" s="222" t="s">
        <v>184</v>
      </c>
      <c r="S1229" s="222" t="s">
        <v>184</v>
      </c>
      <c r="T1229" s="222" t="s">
        <v>184</v>
      </c>
      <c r="U1229" s="223"/>
    </row>
    <row r="1230" spans="1:21" s="224" customFormat="1" ht="12" hidden="1">
      <c r="A1230" s="225"/>
      <c r="B1230" s="226">
        <v>2110</v>
      </c>
      <c r="C1230" s="227"/>
      <c r="D1230" s="227"/>
      <c r="E1230" s="228"/>
      <c r="F1230" s="228"/>
      <c r="G1230" s="228"/>
      <c r="H1230" s="228"/>
      <c r="I1230" s="228"/>
      <c r="J1230" s="228"/>
      <c r="K1230" s="228"/>
      <c r="L1230" s="228"/>
      <c r="M1230" s="228"/>
      <c r="N1230" s="228"/>
      <c r="O1230" s="228"/>
      <c r="P1230" s="228"/>
      <c r="Q1230" s="228"/>
      <c r="R1230" s="228"/>
      <c r="S1230" s="229"/>
      <c r="T1230" s="229"/>
      <c r="U1230" s="230"/>
    </row>
    <row r="1231" spans="1:21" s="224" customFormat="1" ht="12" hidden="1">
      <c r="A1231" s="218"/>
      <c r="B1231" s="195">
        <v>2200</v>
      </c>
      <c r="C1231" s="220"/>
      <c r="D1231" s="220"/>
      <c r="E1231" s="220" t="s">
        <v>184</v>
      </c>
      <c r="F1231" s="220" t="s">
        <v>184</v>
      </c>
      <c r="G1231" s="221"/>
      <c r="H1231" s="221"/>
      <c r="I1231" s="220" t="s">
        <v>184</v>
      </c>
      <c r="J1231" s="220" t="s">
        <v>184</v>
      </c>
      <c r="K1231" s="221"/>
      <c r="L1231" s="221"/>
      <c r="M1231" s="220" t="s">
        <v>184</v>
      </c>
      <c r="N1231" s="220" t="s">
        <v>184</v>
      </c>
      <c r="O1231" s="220" t="s">
        <v>184</v>
      </c>
      <c r="P1231" s="221"/>
      <c r="Q1231" s="221"/>
      <c r="R1231" s="221"/>
      <c r="S1231" s="222"/>
      <c r="T1231" s="222"/>
      <c r="U1231" s="231"/>
    </row>
    <row r="1232" spans="1:21" s="224" customFormat="1" ht="12" hidden="1">
      <c r="A1232" s="218"/>
      <c r="B1232" s="195">
        <v>2300</v>
      </c>
      <c r="C1232" s="220"/>
      <c r="D1232" s="220"/>
      <c r="E1232" s="220" t="s">
        <v>184</v>
      </c>
      <c r="F1232" s="220" t="s">
        <v>184</v>
      </c>
      <c r="G1232" s="221"/>
      <c r="H1232" s="221"/>
      <c r="I1232" s="220" t="s">
        <v>184</v>
      </c>
      <c r="J1232" s="220" t="s">
        <v>184</v>
      </c>
      <c r="K1232" s="221"/>
      <c r="L1232" s="221"/>
      <c r="M1232" s="220" t="s">
        <v>184</v>
      </c>
      <c r="N1232" s="220" t="s">
        <v>184</v>
      </c>
      <c r="O1232" s="220" t="s">
        <v>184</v>
      </c>
      <c r="P1232" s="221"/>
      <c r="Q1232" s="221"/>
      <c r="R1232" s="221"/>
      <c r="S1232" s="222"/>
      <c r="T1232" s="222"/>
      <c r="U1232" s="231"/>
    </row>
    <row r="1233" spans="1:21" s="224" customFormat="1" ht="12" hidden="1">
      <c r="A1233" s="218"/>
      <c r="B1233" s="195">
        <v>2410</v>
      </c>
      <c r="C1233" s="220"/>
      <c r="D1233" s="220"/>
      <c r="E1233" s="220"/>
      <c r="F1233" s="220"/>
      <c r="G1233" s="221"/>
      <c r="H1233" s="221"/>
      <c r="I1233" s="220"/>
      <c r="J1233" s="220"/>
      <c r="K1233" s="221"/>
      <c r="L1233" s="221"/>
      <c r="M1233" s="220"/>
      <c r="N1233" s="220"/>
      <c r="O1233" s="220"/>
      <c r="P1233" s="221"/>
      <c r="Q1233" s="221"/>
      <c r="R1233" s="221"/>
      <c r="S1233" s="222"/>
      <c r="T1233" s="222"/>
      <c r="U1233" s="231"/>
    </row>
    <row r="1234" spans="1:21" s="224" customFormat="1" ht="12" hidden="1">
      <c r="A1234" s="218"/>
      <c r="B1234" s="195">
        <v>2430</v>
      </c>
      <c r="C1234" s="220"/>
      <c r="D1234" s="220"/>
      <c r="E1234" s="220" t="s">
        <v>184</v>
      </c>
      <c r="F1234" s="220" t="s">
        <v>184</v>
      </c>
      <c r="G1234" s="221"/>
      <c r="H1234" s="221"/>
      <c r="I1234" s="220" t="s">
        <v>184</v>
      </c>
      <c r="J1234" s="220" t="s">
        <v>184</v>
      </c>
      <c r="K1234" s="221"/>
      <c r="L1234" s="221"/>
      <c r="M1234" s="220" t="s">
        <v>184</v>
      </c>
      <c r="N1234" s="220" t="s">
        <v>184</v>
      </c>
      <c r="O1234" s="220" t="s">
        <v>184</v>
      </c>
      <c r="P1234" s="221"/>
      <c r="Q1234" s="221"/>
      <c r="R1234" s="221"/>
      <c r="S1234" s="222"/>
      <c r="T1234" s="222"/>
      <c r="U1234" s="231"/>
    </row>
    <row r="1235" spans="1:21" s="224" customFormat="1" ht="12" hidden="1">
      <c r="A1235" s="218"/>
      <c r="B1235" s="195">
        <v>2440</v>
      </c>
      <c r="C1235" s="220"/>
      <c r="D1235" s="220"/>
      <c r="E1235" s="220" t="s">
        <v>184</v>
      </c>
      <c r="F1235" s="220" t="s">
        <v>184</v>
      </c>
      <c r="G1235" s="221"/>
      <c r="H1235" s="221"/>
      <c r="I1235" s="220" t="s">
        <v>184</v>
      </c>
      <c r="J1235" s="220" t="s">
        <v>184</v>
      </c>
      <c r="K1235" s="221"/>
      <c r="L1235" s="221"/>
      <c r="M1235" s="220" t="s">
        <v>184</v>
      </c>
      <c r="N1235" s="220" t="s">
        <v>184</v>
      </c>
      <c r="O1235" s="220" t="s">
        <v>184</v>
      </c>
      <c r="P1235" s="221"/>
      <c r="Q1235" s="221"/>
      <c r="R1235" s="221"/>
      <c r="S1235" s="222"/>
      <c r="T1235" s="222"/>
      <c r="U1235" s="231"/>
    </row>
    <row r="1236" spans="1:21" s="224" customFormat="1" ht="12" hidden="1">
      <c r="A1236" s="218"/>
      <c r="B1236" s="232" t="s">
        <v>211</v>
      </c>
      <c r="C1236" s="220"/>
      <c r="D1236" s="220"/>
      <c r="E1236" s="221"/>
      <c r="F1236" s="221"/>
      <c r="G1236" s="221"/>
      <c r="H1236" s="221"/>
      <c r="I1236" s="221"/>
      <c r="J1236" s="221"/>
      <c r="K1236" s="221"/>
      <c r="L1236" s="221"/>
      <c r="M1236" s="221"/>
      <c r="N1236" s="221"/>
      <c r="O1236" s="221"/>
      <c r="P1236" s="221"/>
      <c r="Q1236" s="221"/>
      <c r="R1236" s="221"/>
      <c r="S1236" s="222"/>
      <c r="T1236" s="222"/>
      <c r="U1236" s="231"/>
    </row>
    <row r="1237" spans="1:21" s="234" customFormat="1" ht="12" hidden="1">
      <c r="A1237" s="233"/>
      <c r="B1237" s="233"/>
      <c r="C1237" s="233"/>
      <c r="D1237" s="233"/>
      <c r="E1237" s="233"/>
      <c r="F1237" s="233"/>
      <c r="G1237" s="233"/>
      <c r="H1237" s="233"/>
      <c r="I1237" s="233"/>
      <c r="J1237" s="233"/>
      <c r="K1237" s="233"/>
      <c r="L1237" s="233"/>
      <c r="M1237" s="233"/>
      <c r="N1237" s="233"/>
      <c r="O1237" s="233"/>
      <c r="P1237" s="233"/>
      <c r="Q1237" s="233"/>
      <c r="R1237" s="233"/>
      <c r="S1237" s="233"/>
      <c r="T1237" s="233"/>
      <c r="U1237" s="233"/>
    </row>
    <row r="1238" spans="1:21" s="234" customFormat="1" ht="12" hidden="1">
      <c r="A1238" s="233"/>
      <c r="B1238" s="233"/>
      <c r="C1238" s="233"/>
      <c r="D1238" s="233"/>
      <c r="E1238" s="233"/>
      <c r="F1238" s="233"/>
      <c r="G1238" s="233"/>
      <c r="H1238" s="233"/>
      <c r="I1238" s="233"/>
      <c r="J1238" s="233"/>
      <c r="K1238" s="233"/>
      <c r="L1238" s="233"/>
      <c r="M1238" s="233"/>
      <c r="N1238" s="233"/>
      <c r="O1238" s="233"/>
      <c r="P1238" s="233"/>
      <c r="Q1238" s="233"/>
      <c r="R1238" s="233"/>
      <c r="S1238" s="233"/>
      <c r="T1238" s="233"/>
      <c r="U1238" s="233"/>
    </row>
    <row r="1239" spans="1:21" s="183" customFormat="1" ht="12.75" hidden="1">
      <c r="A1239" s="235"/>
      <c r="B1239" s="236"/>
      <c r="C1239" s="237"/>
      <c r="D1239" s="237"/>
      <c r="E1239" s="237"/>
      <c r="F1239" s="237"/>
      <c r="G1239" s="237"/>
      <c r="H1239" s="237"/>
      <c r="I1239" s="237"/>
      <c r="J1239" s="237"/>
      <c r="K1239" s="237"/>
      <c r="L1239" s="237"/>
      <c r="M1239" s="237"/>
      <c r="N1239" s="237"/>
      <c r="O1239" s="237"/>
      <c r="P1239" s="237"/>
      <c r="Q1239" s="237"/>
      <c r="R1239" s="237"/>
      <c r="S1239" s="237"/>
      <c r="T1239" s="237"/>
      <c r="U1239" s="238"/>
    </row>
    <row r="1240" spans="1:21" s="183" customFormat="1" ht="12.75" hidden="1">
      <c r="A1240" s="235" t="s">
        <v>212</v>
      </c>
      <c r="B1240" s="236"/>
      <c r="C1240" s="237"/>
      <c r="D1240" s="237"/>
      <c r="E1240" s="237"/>
      <c r="F1240" s="237"/>
      <c r="G1240" s="237"/>
      <c r="H1240" s="237"/>
      <c r="I1240" s="237"/>
      <c r="J1240" s="237"/>
      <c r="K1240" s="237"/>
      <c r="L1240" s="237"/>
      <c r="M1240" s="237"/>
      <c r="N1240" s="237"/>
      <c r="O1240" s="237"/>
      <c r="P1240" s="237"/>
      <c r="Q1240" s="237"/>
      <c r="R1240" s="237"/>
      <c r="S1240" s="237"/>
      <c r="T1240" s="237"/>
      <c r="U1240" s="238"/>
    </row>
    <row r="1241" spans="1:21" s="183" customFormat="1" ht="12.75" hidden="1">
      <c r="A1241" s="239" t="s">
        <v>213</v>
      </c>
      <c r="B1241" s="236"/>
      <c r="C1241" s="237"/>
      <c r="D1241" s="237"/>
      <c r="E1241" s="237"/>
      <c r="F1241" s="237"/>
      <c r="G1241" s="237"/>
      <c r="H1241" s="237"/>
      <c r="I1241" s="237"/>
      <c r="J1241" s="237"/>
      <c r="K1241" s="237"/>
      <c r="L1241" s="237"/>
      <c r="M1241" s="237"/>
      <c r="N1241" s="237"/>
      <c r="O1241" s="237"/>
      <c r="P1241" s="237"/>
      <c r="Q1241" s="237"/>
      <c r="R1241" s="237"/>
      <c r="S1241" s="237"/>
      <c r="T1241" s="237"/>
      <c r="U1241" s="238"/>
    </row>
    <row r="1242" spans="1:21" s="183" customFormat="1" ht="12.75" hidden="1">
      <c r="A1242" s="240" t="s">
        <v>214</v>
      </c>
      <c r="B1242" s="241"/>
      <c r="C1242" s="242"/>
      <c r="D1242" s="242"/>
      <c r="E1242" s="242"/>
      <c r="F1242" s="242"/>
      <c r="G1242" s="242"/>
      <c r="H1242" s="242"/>
      <c r="I1242" s="242"/>
      <c r="J1242" s="242"/>
      <c r="K1242" s="242"/>
      <c r="L1242" s="242"/>
      <c r="M1242" s="237"/>
      <c r="N1242" s="242"/>
      <c r="O1242" s="242"/>
      <c r="P1242" s="242"/>
      <c r="Q1242" s="242"/>
      <c r="R1242" s="237"/>
      <c r="S1242" s="237"/>
      <c r="T1242" s="237"/>
      <c r="U1242" s="238"/>
    </row>
    <row r="1243" spans="1:21" s="183" customFormat="1" ht="12" customHeight="1" hidden="1">
      <c r="A1243" s="239"/>
      <c r="B1243" s="236"/>
      <c r="C1243" s="237"/>
      <c r="D1243" s="237"/>
      <c r="E1243" s="237"/>
      <c r="F1243" s="237"/>
      <c r="G1243" s="237"/>
      <c r="H1243" s="237"/>
      <c r="I1243" s="237"/>
      <c r="J1243" s="237"/>
      <c r="K1243" s="237"/>
      <c r="L1243" s="237"/>
      <c r="M1243" s="237"/>
      <c r="N1243" s="237"/>
      <c r="O1243" s="237"/>
      <c r="P1243" s="237"/>
      <c r="Q1243" s="237"/>
      <c r="R1243" s="237"/>
      <c r="S1243" s="237"/>
      <c r="T1243" s="237"/>
      <c r="U1243" s="238"/>
    </row>
    <row r="1244" spans="1:21" s="183" customFormat="1" ht="12.75" hidden="1">
      <c r="A1244" s="235"/>
      <c r="B1244" s="236"/>
      <c r="C1244" s="237"/>
      <c r="D1244" s="237"/>
      <c r="E1244" s="237"/>
      <c r="F1244" s="237"/>
      <c r="G1244" s="237"/>
      <c r="H1244" s="237"/>
      <c r="I1244" s="237"/>
      <c r="J1244" s="237"/>
      <c r="K1244" s="237"/>
      <c r="L1244" s="237"/>
      <c r="M1244" s="237"/>
      <c r="N1244" s="237"/>
      <c r="O1244" s="237"/>
      <c r="P1244" s="237"/>
      <c r="Q1244" s="237"/>
      <c r="R1244" s="237"/>
      <c r="S1244" s="237"/>
      <c r="T1244" s="237"/>
      <c r="U1244" s="238"/>
    </row>
    <row r="1245" spans="1:21" s="183" customFormat="1" ht="12.75" hidden="1">
      <c r="A1245" s="235"/>
      <c r="B1245" s="236"/>
      <c r="C1245" s="237"/>
      <c r="D1245" s="237"/>
      <c r="E1245" s="237"/>
      <c r="F1245" s="237"/>
      <c r="G1245" s="237"/>
      <c r="H1245" s="237"/>
      <c r="I1245" s="237"/>
      <c r="J1245" s="237"/>
      <c r="K1245" s="237"/>
      <c r="L1245" s="237"/>
      <c r="M1245" s="237"/>
      <c r="N1245" s="237"/>
      <c r="O1245" s="237"/>
      <c r="P1245" s="237"/>
      <c r="Q1245" s="237"/>
      <c r="R1245" s="237"/>
      <c r="S1245" s="237"/>
      <c r="T1245" s="237"/>
      <c r="U1245" s="238"/>
    </row>
    <row r="1246" ht="12.75" hidden="1"/>
    <row r="1247" spans="1:11" ht="15.75" customHeight="1" hidden="1">
      <c r="A1247" s="33"/>
      <c r="B1247" s="33"/>
      <c r="C1247" s="33"/>
      <c r="D1247" s="33"/>
      <c r="E1247" s="33"/>
      <c r="F1247" s="33"/>
      <c r="G1247" s="33"/>
      <c r="H1247" s="33"/>
      <c r="I1247" s="33"/>
      <c r="J1247" s="33"/>
      <c r="K1247" s="33"/>
    </row>
    <row r="1248" spans="1:21" s="183" customFormat="1" ht="15.75" hidden="1">
      <c r="A1248" s="809" t="s">
        <v>215</v>
      </c>
      <c r="B1248" s="809"/>
      <c r="C1248" s="809"/>
      <c r="D1248" s="809"/>
      <c r="E1248" s="809"/>
      <c r="F1248" s="809"/>
      <c r="G1248" s="809"/>
      <c r="H1248" s="809"/>
      <c r="I1248" s="809"/>
      <c r="J1248" s="809"/>
      <c r="K1248" s="809"/>
      <c r="L1248" s="809"/>
      <c r="M1248" s="809"/>
      <c r="N1248" s="809"/>
      <c r="O1248" s="809"/>
      <c r="P1248" s="809"/>
      <c r="Q1248" s="809"/>
      <c r="R1248" s="180"/>
      <c r="S1248" s="180"/>
      <c r="T1248" s="180"/>
      <c r="U1248" s="243"/>
    </row>
    <row r="1249" spans="1:21" s="186" customFormat="1" ht="10.5" customHeight="1" hidden="1">
      <c r="A1249" s="184"/>
      <c r="B1249" s="184"/>
      <c r="C1249" s="184"/>
      <c r="D1249" s="184"/>
      <c r="E1249" s="184"/>
      <c r="F1249" s="184"/>
      <c r="G1249" s="806"/>
      <c r="H1249" s="806"/>
      <c r="I1249" s="184"/>
      <c r="J1249" s="184"/>
      <c r="K1249" s="184"/>
      <c r="L1249" s="184"/>
      <c r="M1249" s="184"/>
      <c r="N1249" s="184"/>
      <c r="O1249" s="184"/>
      <c r="P1249" s="184"/>
      <c r="Q1249" s="184"/>
      <c r="R1249" s="184"/>
      <c r="S1249" s="184"/>
      <c r="T1249" s="244"/>
      <c r="U1249" s="245"/>
    </row>
    <row r="1250" spans="1:21" s="247" customFormat="1" ht="29.25" customHeight="1" hidden="1">
      <c r="A1250" s="762" t="s">
        <v>77</v>
      </c>
      <c r="B1250" s="762" t="s">
        <v>78</v>
      </c>
      <c r="C1250" s="762" t="s">
        <v>216</v>
      </c>
      <c r="D1250" s="762" t="s">
        <v>217</v>
      </c>
      <c r="E1250" s="750" t="s">
        <v>218</v>
      </c>
      <c r="F1250" s="752"/>
      <c r="G1250" s="764" t="s">
        <v>219</v>
      </c>
      <c r="H1250" s="765"/>
      <c r="I1250" s="762" t="s">
        <v>220</v>
      </c>
      <c r="J1250" s="762" t="s">
        <v>217</v>
      </c>
      <c r="K1250" s="780" t="s">
        <v>221</v>
      </c>
      <c r="L1250" s="781"/>
      <c r="M1250" s="762" t="s">
        <v>220</v>
      </c>
      <c r="N1250" s="762" t="s">
        <v>217</v>
      </c>
      <c r="O1250" s="780" t="s">
        <v>222</v>
      </c>
      <c r="P1250" s="781"/>
      <c r="Q1250" s="750" t="s">
        <v>223</v>
      </c>
      <c r="R1250" s="751"/>
      <c r="S1250" s="752"/>
      <c r="T1250" s="808"/>
      <c r="U1250" s="246"/>
    </row>
    <row r="1251" spans="1:21" s="247" customFormat="1" ht="88.5" customHeight="1" hidden="1">
      <c r="A1251" s="763"/>
      <c r="B1251" s="763"/>
      <c r="C1251" s="763"/>
      <c r="D1251" s="763"/>
      <c r="E1251" s="248" t="s">
        <v>176</v>
      </c>
      <c r="F1251" s="248" t="s">
        <v>224</v>
      </c>
      <c r="G1251" s="248" t="s">
        <v>176</v>
      </c>
      <c r="H1251" s="248" t="s">
        <v>224</v>
      </c>
      <c r="I1251" s="763"/>
      <c r="J1251" s="763"/>
      <c r="K1251" s="248" t="s">
        <v>176</v>
      </c>
      <c r="L1251" s="191" t="s">
        <v>225</v>
      </c>
      <c r="M1251" s="763"/>
      <c r="N1251" s="763"/>
      <c r="O1251" s="248" t="s">
        <v>176</v>
      </c>
      <c r="P1251" s="191" t="s">
        <v>225</v>
      </c>
      <c r="Q1251" s="753"/>
      <c r="R1251" s="754"/>
      <c r="S1251" s="755"/>
      <c r="T1251" s="808"/>
      <c r="U1251" s="246"/>
    </row>
    <row r="1252" spans="1:21" s="247" customFormat="1" ht="15" hidden="1">
      <c r="A1252" s="192" t="s">
        <v>6</v>
      </c>
      <c r="B1252" s="192">
        <f>A1252+1</f>
        <v>2</v>
      </c>
      <c r="C1252" s="192">
        <v>3</v>
      </c>
      <c r="D1252" s="192">
        <v>4</v>
      </c>
      <c r="E1252" s="192">
        <v>5</v>
      </c>
      <c r="F1252" s="192">
        <v>6</v>
      </c>
      <c r="G1252" s="192">
        <v>7</v>
      </c>
      <c r="H1252" s="192">
        <v>8</v>
      </c>
      <c r="I1252" s="192">
        <v>9</v>
      </c>
      <c r="J1252" s="192">
        <v>10</v>
      </c>
      <c r="K1252" s="192">
        <v>11</v>
      </c>
      <c r="L1252" s="192">
        <v>12</v>
      </c>
      <c r="M1252" s="192">
        <v>13</v>
      </c>
      <c r="N1252" s="192">
        <v>14</v>
      </c>
      <c r="O1252" s="192">
        <v>15</v>
      </c>
      <c r="P1252" s="192">
        <v>16</v>
      </c>
      <c r="Q1252" s="769">
        <v>17</v>
      </c>
      <c r="R1252" s="770"/>
      <c r="S1252" s="771"/>
      <c r="T1252" s="249"/>
      <c r="U1252" s="250"/>
    </row>
    <row r="1253" spans="1:21" s="198" customFormat="1" ht="12" hidden="1">
      <c r="A1253" s="251"/>
      <c r="B1253" s="194"/>
      <c r="C1253" s="164" t="s">
        <v>184</v>
      </c>
      <c r="D1253" s="164" t="s">
        <v>184</v>
      </c>
      <c r="E1253" s="195"/>
      <c r="F1253" s="195"/>
      <c r="G1253" s="196"/>
      <c r="H1253" s="196"/>
      <c r="I1253" s="196"/>
      <c r="J1253" s="196"/>
      <c r="K1253" s="196"/>
      <c r="L1253" s="196"/>
      <c r="M1253" s="196"/>
      <c r="N1253" s="196"/>
      <c r="O1253" s="196"/>
      <c r="P1253" s="196"/>
      <c r="Q1253" s="164" t="s">
        <v>184</v>
      </c>
      <c r="R1253" s="164" t="s">
        <v>184</v>
      </c>
      <c r="S1253" s="164" t="s">
        <v>184</v>
      </c>
      <c r="T1253" s="252"/>
      <c r="U1253" s="253"/>
    </row>
    <row r="1254" spans="1:21" s="198" customFormat="1" ht="36" hidden="1">
      <c r="A1254" s="254"/>
      <c r="B1254" s="200" t="s">
        <v>226</v>
      </c>
      <c r="C1254" s="255"/>
      <c r="D1254" s="255"/>
      <c r="E1254" s="201"/>
      <c r="F1254" s="201"/>
      <c r="G1254" s="202"/>
      <c r="H1254" s="202"/>
      <c r="I1254" s="202">
        <v>66282</v>
      </c>
      <c r="J1254" s="202">
        <v>0</v>
      </c>
      <c r="K1254" s="202">
        <v>66300</v>
      </c>
      <c r="L1254" s="202"/>
      <c r="M1254" s="202">
        <f>I1254-36282</f>
        <v>30000</v>
      </c>
      <c r="N1254" s="256">
        <f>36282/K1254</f>
        <v>0.5472398190045249</v>
      </c>
      <c r="O1254" s="202"/>
      <c r="P1254" s="202"/>
      <c r="Q1254" s="766"/>
      <c r="R1254" s="767"/>
      <c r="S1254" s="768"/>
      <c r="T1254" s="252"/>
      <c r="U1254" s="253"/>
    </row>
    <row r="1255" spans="1:21" s="198" customFormat="1" ht="84" hidden="1">
      <c r="A1255" s="254"/>
      <c r="B1255" s="200" t="s">
        <v>227</v>
      </c>
      <c r="C1255" s="255">
        <v>345720</v>
      </c>
      <c r="D1255" s="255">
        <v>0</v>
      </c>
      <c r="E1255" s="201">
        <v>333148</v>
      </c>
      <c r="F1255" s="201"/>
      <c r="G1255" s="202">
        <v>324154.5</v>
      </c>
      <c r="H1255" s="202"/>
      <c r="I1255" s="202"/>
      <c r="J1255" s="202"/>
      <c r="K1255" s="202"/>
      <c r="L1255" s="202"/>
      <c r="M1255" s="202"/>
      <c r="N1255" s="202"/>
      <c r="O1255" s="202"/>
      <c r="P1255" s="202"/>
      <c r="Q1255" s="766"/>
      <c r="R1255" s="767"/>
      <c r="S1255" s="768"/>
      <c r="T1255" s="252"/>
      <c r="U1255" s="253"/>
    </row>
    <row r="1256" spans="1:21" s="198" customFormat="1" ht="12" hidden="1">
      <c r="A1256" s="254"/>
      <c r="B1256" s="200"/>
      <c r="C1256" s="255"/>
      <c r="D1256" s="255"/>
      <c r="E1256" s="201"/>
      <c r="F1256" s="201"/>
      <c r="G1256" s="202"/>
      <c r="H1256" s="202"/>
      <c r="I1256" s="202"/>
      <c r="J1256" s="202"/>
      <c r="K1256" s="202"/>
      <c r="L1256" s="202"/>
      <c r="M1256" s="202"/>
      <c r="N1256" s="202"/>
      <c r="O1256" s="202"/>
      <c r="P1256" s="202"/>
      <c r="Q1256" s="766"/>
      <c r="R1256" s="767"/>
      <c r="S1256" s="768"/>
      <c r="T1256" s="252"/>
      <c r="U1256" s="253"/>
    </row>
    <row r="1257" spans="1:21" s="213" customFormat="1" ht="60" hidden="1">
      <c r="A1257" s="257"/>
      <c r="B1257" s="210" t="s">
        <v>208</v>
      </c>
      <c r="C1257" s="258" t="s">
        <v>184</v>
      </c>
      <c r="D1257" s="258" t="s">
        <v>184</v>
      </c>
      <c r="E1257" s="210"/>
      <c r="F1257" s="210"/>
      <c r="G1257" s="211"/>
      <c r="H1257" s="211"/>
      <c r="I1257" s="211"/>
      <c r="J1257" s="211"/>
      <c r="K1257" s="211"/>
      <c r="L1257" s="211"/>
      <c r="M1257" s="211"/>
      <c r="N1257" s="211"/>
      <c r="O1257" s="211"/>
      <c r="P1257" s="211"/>
      <c r="Q1257" s="766"/>
      <c r="R1257" s="767"/>
      <c r="S1257" s="768"/>
      <c r="T1257" s="259"/>
      <c r="U1257" s="260"/>
    </row>
    <row r="1258" spans="1:21" s="213" customFormat="1" ht="18.75" customHeight="1" hidden="1">
      <c r="A1258" s="261" t="s">
        <v>13</v>
      </c>
      <c r="B1258" s="215" t="s">
        <v>209</v>
      </c>
      <c r="C1258" s="217" t="s">
        <v>184</v>
      </c>
      <c r="D1258" s="217" t="s">
        <v>184</v>
      </c>
      <c r="E1258" s="215"/>
      <c r="F1258" s="215"/>
      <c r="G1258" s="216"/>
      <c r="H1258" s="216"/>
      <c r="I1258" s="216"/>
      <c r="J1258" s="216"/>
      <c r="K1258" s="216"/>
      <c r="L1258" s="216"/>
      <c r="M1258" s="216"/>
      <c r="N1258" s="216"/>
      <c r="O1258" s="216"/>
      <c r="P1258" s="216"/>
      <c r="Q1258" s="217" t="s">
        <v>184</v>
      </c>
      <c r="R1258" s="217" t="s">
        <v>184</v>
      </c>
      <c r="S1258" s="217" t="s">
        <v>184</v>
      </c>
      <c r="T1258" s="262"/>
      <c r="U1258" s="263"/>
    </row>
    <row r="1259" spans="1:21" s="224" customFormat="1" ht="12" customHeight="1" hidden="1">
      <c r="A1259" s="264" t="s">
        <v>104</v>
      </c>
      <c r="B1259" s="219" t="s">
        <v>210</v>
      </c>
      <c r="C1259" s="222" t="s">
        <v>184</v>
      </c>
      <c r="D1259" s="222" t="s">
        <v>184</v>
      </c>
      <c r="E1259" s="220"/>
      <c r="F1259" s="220"/>
      <c r="G1259" s="221"/>
      <c r="H1259" s="221"/>
      <c r="I1259" s="221"/>
      <c r="J1259" s="221"/>
      <c r="K1259" s="221"/>
      <c r="L1259" s="221"/>
      <c r="M1259" s="221"/>
      <c r="N1259" s="221"/>
      <c r="O1259" s="221"/>
      <c r="P1259" s="221"/>
      <c r="Q1259" s="222" t="s">
        <v>184</v>
      </c>
      <c r="R1259" s="222" t="s">
        <v>184</v>
      </c>
      <c r="S1259" s="222" t="s">
        <v>184</v>
      </c>
      <c r="T1259" s="265"/>
      <c r="U1259" s="266"/>
    </row>
    <row r="1260" spans="1:21" s="224" customFormat="1" ht="12" customHeight="1" hidden="1">
      <c r="A1260" s="264"/>
      <c r="B1260" s="195">
        <v>2120</v>
      </c>
      <c r="C1260" s="222"/>
      <c r="D1260" s="222"/>
      <c r="E1260" s="220"/>
      <c r="F1260" s="220"/>
      <c r="G1260" s="221"/>
      <c r="H1260" s="221"/>
      <c r="I1260" s="221"/>
      <c r="J1260" s="221"/>
      <c r="K1260" s="221"/>
      <c r="L1260" s="221"/>
      <c r="M1260" s="221"/>
      <c r="N1260" s="221"/>
      <c r="O1260" s="221"/>
      <c r="P1260" s="221"/>
      <c r="Q1260" s="221"/>
      <c r="R1260" s="222"/>
      <c r="S1260" s="222"/>
      <c r="T1260" s="265"/>
      <c r="U1260" s="266"/>
    </row>
    <row r="1261" spans="1:21" s="224" customFormat="1" ht="12" customHeight="1" hidden="1">
      <c r="A1261" s="264"/>
      <c r="B1261" s="195">
        <v>2130</v>
      </c>
      <c r="C1261" s="222"/>
      <c r="D1261" s="222"/>
      <c r="E1261" s="220"/>
      <c r="F1261" s="220"/>
      <c r="G1261" s="221"/>
      <c r="H1261" s="221"/>
      <c r="I1261" s="221"/>
      <c r="J1261" s="221"/>
      <c r="K1261" s="221"/>
      <c r="L1261" s="221"/>
      <c r="M1261" s="221"/>
      <c r="N1261" s="221"/>
      <c r="O1261" s="221"/>
      <c r="P1261" s="221"/>
      <c r="Q1261" s="221"/>
      <c r="R1261" s="222"/>
      <c r="S1261" s="222"/>
      <c r="T1261" s="265"/>
      <c r="U1261" s="266"/>
    </row>
    <row r="1262" spans="1:21" s="224" customFormat="1" ht="12" customHeight="1" hidden="1">
      <c r="A1262" s="264"/>
      <c r="B1262" s="195">
        <v>2410</v>
      </c>
      <c r="C1262" s="222"/>
      <c r="D1262" s="222"/>
      <c r="E1262" s="220"/>
      <c r="F1262" s="220"/>
      <c r="G1262" s="221"/>
      <c r="H1262" s="221"/>
      <c r="I1262" s="221"/>
      <c r="J1262" s="221"/>
      <c r="K1262" s="221"/>
      <c r="L1262" s="221"/>
      <c r="M1262" s="221"/>
      <c r="N1262" s="221"/>
      <c r="O1262" s="221"/>
      <c r="P1262" s="221"/>
      <c r="Q1262" s="221"/>
      <c r="R1262" s="222"/>
      <c r="S1262" s="222"/>
      <c r="T1262" s="265"/>
      <c r="U1262" s="266"/>
    </row>
    <row r="1263" spans="1:20" s="234" customFormat="1" ht="12" customHeight="1" hidden="1">
      <c r="A1263" s="267"/>
      <c r="B1263" s="232" t="s">
        <v>211</v>
      </c>
      <c r="C1263" s="268"/>
      <c r="D1263" s="268"/>
      <c r="E1263" s="268"/>
      <c r="F1263" s="268"/>
      <c r="G1263" s="268"/>
      <c r="H1263" s="268"/>
      <c r="I1263" s="268"/>
      <c r="J1263" s="268"/>
      <c r="K1263" s="268"/>
      <c r="L1263" s="268"/>
      <c r="M1263" s="268"/>
      <c r="N1263" s="268"/>
      <c r="O1263" s="268"/>
      <c r="P1263" s="268"/>
      <c r="Q1263" s="268"/>
      <c r="R1263" s="268"/>
      <c r="S1263" s="268"/>
      <c r="T1263" s="269"/>
    </row>
    <row r="1264" s="234" customFormat="1" ht="12" hidden="1">
      <c r="B1264" s="85"/>
    </row>
    <row r="1265" s="234" customFormat="1" ht="12" hidden="1">
      <c r="B1265" s="85"/>
    </row>
    <row r="1266" s="234" customFormat="1" ht="12" hidden="1">
      <c r="B1266" s="85"/>
    </row>
    <row r="1267" spans="1:21" s="183" customFormat="1" ht="12.75" hidden="1">
      <c r="A1267" s="235" t="s">
        <v>228</v>
      </c>
      <c r="B1267" s="236"/>
      <c r="C1267" s="237"/>
      <c r="D1267" s="237"/>
      <c r="E1267" s="237"/>
      <c r="F1267" s="237"/>
      <c r="G1267" s="237"/>
      <c r="H1267" s="237"/>
      <c r="I1267" s="237"/>
      <c r="J1267" s="237"/>
      <c r="K1267" s="237"/>
      <c r="L1267" s="237"/>
      <c r="M1267" s="237"/>
      <c r="N1267" s="237"/>
      <c r="O1267" s="237"/>
      <c r="P1267" s="237"/>
      <c r="Q1267" s="237"/>
      <c r="R1267" s="237"/>
      <c r="S1267" s="237"/>
      <c r="T1267" s="237"/>
      <c r="U1267" s="237"/>
    </row>
    <row r="1268" spans="1:21" s="183" customFormat="1" ht="12.75" hidden="1">
      <c r="A1268" s="235" t="s">
        <v>229</v>
      </c>
      <c r="B1268" s="236"/>
      <c r="C1268" s="237"/>
      <c r="D1268" s="237"/>
      <c r="E1268" s="237"/>
      <c r="F1268" s="237"/>
      <c r="G1268" s="237"/>
      <c r="H1268" s="237"/>
      <c r="I1268" s="237"/>
      <c r="J1268" s="237"/>
      <c r="K1268" s="237"/>
      <c r="L1268" s="237"/>
      <c r="M1268" s="237"/>
      <c r="N1268" s="237"/>
      <c r="O1268" s="237"/>
      <c r="P1268" s="237"/>
      <c r="Q1268" s="237"/>
      <c r="R1268" s="237"/>
      <c r="S1268" s="237"/>
      <c r="T1268" s="237"/>
      <c r="U1268" s="237"/>
    </row>
    <row r="1269" spans="7:17" ht="12.75" hidden="1">
      <c r="G1269" s="28">
        <v>14</v>
      </c>
      <c r="Q1269" t="e">
        <f>#REF!</f>
        <v>#REF!</v>
      </c>
    </row>
    <row r="1271" spans="1:21" s="183" customFormat="1" ht="45.75" customHeight="1">
      <c r="A1271" s="563" t="str">
        <f>CONCATENATE("15. Підстави та обгрунтування видатків спеціального фонду на ",Лист1!B12," та ",Лист1!B13," рр за рахунок надходжень до спеціального фонду, аналіз результатів, досягнутих внаслідок використання коштів спеціального фонду бюджету у ",Лист1!B9," році та очікувані результати у ",Лист1!B10," році")</f>
        <v>15. Підстави та обгрунтування видатків спеціального фонду на 20__ та 20__ рр за рахунок надходжень до спеціального фонду, аналіз результатів, досягнутих внаслідок використання коштів спеціального фонду бюджету у 20__ році та очікувані результати у 20__ році</v>
      </c>
      <c r="B1271" s="563"/>
      <c r="C1271" s="563"/>
      <c r="D1271" s="563"/>
      <c r="E1271" s="563"/>
      <c r="F1271" s="563"/>
      <c r="G1271" s="563"/>
      <c r="H1271" s="563"/>
      <c r="I1271" s="563"/>
      <c r="J1271" s="563"/>
      <c r="K1271" s="563"/>
      <c r="L1271" s="563"/>
      <c r="M1271" s="563"/>
      <c r="N1271" s="563"/>
      <c r="O1271" s="563"/>
      <c r="P1271" s="563"/>
      <c r="Q1271" s="237"/>
      <c r="R1271" s="237"/>
      <c r="S1271" s="237"/>
      <c r="T1271" s="237"/>
      <c r="U1271" s="237"/>
    </row>
    <row r="1272" spans="1:21" s="183" customFormat="1" ht="12.75">
      <c r="A1272" s="235"/>
      <c r="B1272" s="236"/>
      <c r="C1272" s="237"/>
      <c r="D1272" s="237"/>
      <c r="E1272" s="237"/>
      <c r="F1272" s="237"/>
      <c r="G1272" s="237"/>
      <c r="H1272" s="237"/>
      <c r="I1272" s="237"/>
      <c r="J1272" s="237"/>
      <c r="K1272" s="237"/>
      <c r="L1272" s="237"/>
      <c r="M1272" s="237"/>
      <c r="N1272" s="237"/>
      <c r="O1272" s="237"/>
      <c r="P1272" s="237"/>
      <c r="Q1272" s="237"/>
      <c r="R1272" s="237"/>
      <c r="S1272" s="237"/>
      <c r="T1272" s="237"/>
      <c r="U1272" s="237"/>
    </row>
    <row r="1273" spans="1:21" s="183" customFormat="1" ht="12.75">
      <c r="A1273" s="235"/>
      <c r="B1273" s="236"/>
      <c r="C1273" s="237"/>
      <c r="D1273" s="237"/>
      <c r="E1273" s="237"/>
      <c r="F1273" s="237"/>
      <c r="G1273" s="237"/>
      <c r="H1273" s="237"/>
      <c r="I1273" s="237"/>
      <c r="J1273" s="237"/>
      <c r="K1273" s="237"/>
      <c r="L1273" s="237"/>
      <c r="M1273" s="237"/>
      <c r="N1273" s="237"/>
      <c r="O1273" s="237"/>
      <c r="P1273" s="237"/>
      <c r="Q1273" s="237"/>
      <c r="R1273" s="237"/>
      <c r="S1273" s="237"/>
      <c r="T1273" s="237"/>
      <c r="U1273" s="237"/>
    </row>
    <row r="1274" spans="1:11" ht="20.25" customHeight="1" hidden="1">
      <c r="A1274" s="33"/>
      <c r="B1274" s="33"/>
      <c r="C1274" s="33"/>
      <c r="D1274" s="33"/>
      <c r="E1274" s="33"/>
      <c r="F1274" s="33"/>
      <c r="G1274" s="33"/>
      <c r="H1274" s="33"/>
      <c r="I1274" s="33"/>
      <c r="J1274" s="33"/>
      <c r="K1274" s="33"/>
    </row>
    <row r="1275" spans="1:11" ht="20.25" customHeight="1" hidden="1">
      <c r="A1275" s="33"/>
      <c r="B1275" s="33"/>
      <c r="C1275" s="33"/>
      <c r="D1275" s="33"/>
      <c r="E1275" s="33"/>
      <c r="F1275" s="33"/>
      <c r="G1275" s="33"/>
      <c r="H1275" s="33"/>
      <c r="I1275" s="33"/>
      <c r="J1275" s="33"/>
      <c r="K1275" s="33"/>
    </row>
    <row r="1276" spans="1:11" ht="20.25" customHeight="1" hidden="1">
      <c r="A1276" s="33"/>
      <c r="B1276" s="33"/>
      <c r="C1276" s="33"/>
      <c r="D1276" s="33"/>
      <c r="E1276" s="33"/>
      <c r="F1276" s="33"/>
      <c r="G1276" s="33"/>
      <c r="H1276" s="33"/>
      <c r="I1276" s="33"/>
      <c r="J1276" s="33"/>
      <c r="K1276" s="33"/>
    </row>
    <row r="1277" spans="1:11" ht="20.25" customHeight="1" hidden="1">
      <c r="A1277" s="33"/>
      <c r="B1277" s="33"/>
      <c r="C1277" s="33"/>
      <c r="D1277" s="33"/>
      <c r="E1277" s="33"/>
      <c r="F1277" s="33"/>
      <c r="G1277" s="33"/>
      <c r="H1277" s="33"/>
      <c r="I1277" s="33"/>
      <c r="J1277" s="33"/>
      <c r="K1277" s="33"/>
    </row>
    <row r="1278" spans="1:11" ht="20.25" customHeight="1" hidden="1">
      <c r="A1278" s="33"/>
      <c r="B1278" s="33"/>
      <c r="C1278" s="33"/>
      <c r="D1278" s="33"/>
      <c r="E1278" s="33"/>
      <c r="F1278" s="33"/>
      <c r="G1278" s="33"/>
      <c r="H1278" s="33"/>
      <c r="I1278" s="33"/>
      <c r="J1278" s="33"/>
      <c r="K1278" s="33"/>
    </row>
    <row r="1279" spans="1:11" ht="20.25" customHeight="1" hidden="1">
      <c r="A1279" s="33"/>
      <c r="B1279" s="33"/>
      <c r="C1279" s="33"/>
      <c r="D1279" s="33"/>
      <c r="E1279" s="33"/>
      <c r="F1279" s="33"/>
      <c r="G1279" s="33"/>
      <c r="H1279" s="33"/>
      <c r="I1279" s="33"/>
      <c r="J1279" s="33"/>
      <c r="K1279" s="33"/>
    </row>
    <row r="1280" spans="1:11" ht="12.75" customHeight="1" hidden="1">
      <c r="A1280" s="33"/>
      <c r="B1280" s="33"/>
      <c r="C1280" s="33"/>
      <c r="D1280" s="33"/>
      <c r="E1280" s="33"/>
      <c r="F1280" s="33"/>
      <c r="G1280" s="33"/>
      <c r="H1280" s="33"/>
      <c r="I1280" s="33"/>
      <c r="J1280" s="33"/>
      <c r="K1280" s="33"/>
    </row>
    <row r="1281" spans="1:16" ht="25.5" customHeight="1" hidden="1">
      <c r="A1281" s="579"/>
      <c r="B1281" s="579"/>
      <c r="C1281" s="579"/>
      <c r="D1281" s="579"/>
      <c r="E1281" s="579"/>
      <c r="F1281" s="579"/>
      <c r="G1281" s="579"/>
      <c r="H1281" s="579"/>
      <c r="I1281" s="579"/>
      <c r="J1281" s="579"/>
      <c r="K1281" s="579"/>
      <c r="L1281" s="579"/>
      <c r="M1281" s="579"/>
      <c r="N1281" s="579"/>
      <c r="O1281" s="579"/>
      <c r="P1281" s="579"/>
    </row>
    <row r="1282" ht="12.75" hidden="1"/>
    <row r="1283" spans="1:9" ht="16.5">
      <c r="A1283" s="807" t="s">
        <v>254</v>
      </c>
      <c r="B1283" s="807"/>
      <c r="C1283" s="40"/>
      <c r="E1283" s="41"/>
      <c r="F1283" s="40"/>
      <c r="H1283" s="541"/>
      <c r="I1283" s="541"/>
    </row>
    <row r="1284" spans="1:9" ht="22.5" customHeight="1">
      <c r="A1284" s="313"/>
      <c r="B1284" s="314"/>
      <c r="C1284" s="43"/>
      <c r="E1284" s="270" t="s">
        <v>70</v>
      </c>
      <c r="F1284" s="43"/>
      <c r="H1284" s="800" t="s">
        <v>71</v>
      </c>
      <c r="I1284" s="800"/>
    </row>
    <row r="1285" spans="1:9" ht="16.5">
      <c r="A1285" s="807" t="s">
        <v>72</v>
      </c>
      <c r="B1285" s="807"/>
      <c r="C1285" s="40"/>
      <c r="E1285" s="42"/>
      <c r="F1285" s="40"/>
      <c r="H1285" s="541"/>
      <c r="I1285" s="541"/>
    </row>
    <row r="1286" spans="1:9" ht="22.5" customHeight="1">
      <c r="A1286" s="40"/>
      <c r="B1286" s="43"/>
      <c r="C1286" s="43"/>
      <c r="E1286" s="270" t="s">
        <v>70</v>
      </c>
      <c r="F1286" s="43"/>
      <c r="H1286" s="800" t="s">
        <v>71</v>
      </c>
      <c r="I1286" s="800"/>
    </row>
    <row r="1287" ht="12.75" hidden="1"/>
    <row r="1288" ht="12.75">
      <c r="A1288" s="12"/>
    </row>
    <row r="1289" spans="1:17" ht="34.5" customHeight="1">
      <c r="A1289" s="575" t="s">
        <v>246</v>
      </c>
      <c r="B1289" s="575"/>
      <c r="C1289" s="575"/>
      <c r="D1289" s="575"/>
      <c r="E1289" s="575"/>
      <c r="F1289" s="575"/>
      <c r="G1289" s="575"/>
      <c r="H1289" s="575"/>
      <c r="I1289" s="575"/>
      <c r="J1289" s="575"/>
      <c r="K1289" s="575"/>
      <c r="L1289" s="575"/>
      <c r="M1289" s="575"/>
      <c r="N1289" s="575"/>
      <c r="O1289" s="575"/>
      <c r="P1289" s="575"/>
      <c r="Q1289" s="286"/>
    </row>
    <row r="1290" spans="1:17" ht="46.5" customHeight="1">
      <c r="A1290" s="575" t="s">
        <v>247</v>
      </c>
      <c r="B1290" s="575"/>
      <c r="C1290" s="575"/>
      <c r="D1290" s="575"/>
      <c r="E1290" s="575"/>
      <c r="F1290" s="575"/>
      <c r="G1290" s="575"/>
      <c r="H1290" s="575"/>
      <c r="I1290" s="575"/>
      <c r="J1290" s="575"/>
      <c r="K1290" s="575"/>
      <c r="L1290" s="575"/>
      <c r="M1290" s="575"/>
      <c r="N1290" s="575"/>
      <c r="O1290" s="575"/>
      <c r="P1290" s="575"/>
      <c r="Q1290" s="575"/>
    </row>
  </sheetData>
  <sheetProtection/>
  <mergeCells count="850">
    <mergeCell ref="A1290:Q1290"/>
    <mergeCell ref="R1222:T1222"/>
    <mergeCell ref="R1225:T1225"/>
    <mergeCell ref="A1283:B1283"/>
    <mergeCell ref="H1283:I1283"/>
    <mergeCell ref="A1285:B1285"/>
    <mergeCell ref="H1285:I1285"/>
    <mergeCell ref="T1250:T1251"/>
    <mergeCell ref="A1248:Q1248"/>
    <mergeCell ref="B1250:B1251"/>
    <mergeCell ref="I1181:K1181"/>
    <mergeCell ref="A1289:P1289"/>
    <mergeCell ref="I1182:K1182"/>
    <mergeCell ref="F1190:H1190"/>
    <mergeCell ref="F1187:H1187"/>
    <mergeCell ref="I1186:K1186"/>
    <mergeCell ref="F1182:H1182"/>
    <mergeCell ref="F1183:H1183"/>
    <mergeCell ref="G1249:H1249"/>
    <mergeCell ref="E1198:F1198"/>
    <mergeCell ref="F1174:H1174"/>
    <mergeCell ref="I1174:K1174"/>
    <mergeCell ref="F1168:H1168"/>
    <mergeCell ref="F1172:H1172"/>
    <mergeCell ref="F1173:H1173"/>
    <mergeCell ref="I1172:K1172"/>
    <mergeCell ref="I1166:K1166"/>
    <mergeCell ref="H1161:J1161"/>
    <mergeCell ref="I1168:K1168"/>
    <mergeCell ref="I1173:K1173"/>
    <mergeCell ref="A1163:I1163"/>
    <mergeCell ref="K1250:L1250"/>
    <mergeCell ref="I1185:K1185"/>
    <mergeCell ref="M594:M595"/>
    <mergeCell ref="N594:N595"/>
    <mergeCell ref="I594:I595"/>
    <mergeCell ref="J594:J595"/>
    <mergeCell ref="H1148:J1148"/>
    <mergeCell ref="H1146:J1146"/>
    <mergeCell ref="H1147:J1147"/>
    <mergeCell ref="F1166:H1166"/>
    <mergeCell ref="I1184:K1184"/>
    <mergeCell ref="H1286:I1286"/>
    <mergeCell ref="H1284:I1284"/>
    <mergeCell ref="A1193:P1193"/>
    <mergeCell ref="A1281:P1281"/>
    <mergeCell ref="A1199:A1200"/>
    <mergeCell ref="B1199:B1200"/>
    <mergeCell ref="C1199:D1199"/>
    <mergeCell ref="M1250:M1251"/>
    <mergeCell ref="E1199:H1199"/>
    <mergeCell ref="I1179:K1179"/>
    <mergeCell ref="I1180:K1180"/>
    <mergeCell ref="F1179:H1179"/>
    <mergeCell ref="F1188:H1188"/>
    <mergeCell ref="F1184:H1184"/>
    <mergeCell ref="F1185:H1185"/>
    <mergeCell ref="A1181:H1181"/>
    <mergeCell ref="I1183:K1183"/>
    <mergeCell ref="I1187:K1187"/>
    <mergeCell ref="I1188:K1188"/>
    <mergeCell ref="F1177:H1177"/>
    <mergeCell ref="F1176:H1176"/>
    <mergeCell ref="F1175:H1175"/>
    <mergeCell ref="I1178:K1178"/>
    <mergeCell ref="H1150:J1150"/>
    <mergeCell ref="B1159:C1159"/>
    <mergeCell ref="F1178:H1178"/>
    <mergeCell ref="I1177:K1177"/>
    <mergeCell ref="F1171:H1171"/>
    <mergeCell ref="F1169:H1169"/>
    <mergeCell ref="F1170:H1170"/>
    <mergeCell ref="I1170:K1170"/>
    <mergeCell ref="I1175:K1175"/>
    <mergeCell ref="I1176:K1176"/>
    <mergeCell ref="H367:H369"/>
    <mergeCell ref="F1167:H1167"/>
    <mergeCell ref="A700:A704"/>
    <mergeCell ref="D689:E689"/>
    <mergeCell ref="D696:E696"/>
    <mergeCell ref="D690:E690"/>
    <mergeCell ref="D694:E694"/>
    <mergeCell ref="B1156:C1156"/>
    <mergeCell ref="B1157:C1157"/>
    <mergeCell ref="B1158:C1158"/>
    <mergeCell ref="B1149:C1149"/>
    <mergeCell ref="A383:A387"/>
    <mergeCell ref="M385:M387"/>
    <mergeCell ref="H385:H387"/>
    <mergeCell ref="E385:E387"/>
    <mergeCell ref="J385:J387"/>
    <mergeCell ref="I385:I387"/>
    <mergeCell ref="D383:G384"/>
    <mergeCell ref="H383:K384"/>
    <mergeCell ref="K385:K387"/>
    <mergeCell ref="H1152:J1152"/>
    <mergeCell ref="H1153:J1153"/>
    <mergeCell ref="H1154:J1154"/>
    <mergeCell ref="A1137:I1137"/>
    <mergeCell ref="H1145:J1145"/>
    <mergeCell ref="G1140:G1142"/>
    <mergeCell ref="H1144:J1144"/>
    <mergeCell ref="B1154:C1154"/>
    <mergeCell ref="A1140:A1142"/>
    <mergeCell ref="E1140:E1142"/>
    <mergeCell ref="N642:N643"/>
    <mergeCell ref="H1160:J1160"/>
    <mergeCell ref="C1023:C1025"/>
    <mergeCell ref="E1023:E1025"/>
    <mergeCell ref="F1023:F1025"/>
    <mergeCell ref="F1140:F1142"/>
    <mergeCell ref="H1151:J1151"/>
    <mergeCell ref="B1155:C1155"/>
    <mergeCell ref="H1159:J1159"/>
    <mergeCell ref="H1149:J1149"/>
    <mergeCell ref="F367:F369"/>
    <mergeCell ref="A683:A687"/>
    <mergeCell ref="A641:A643"/>
    <mergeCell ref="D683:E687"/>
    <mergeCell ref="A680:N680"/>
    <mergeCell ref="B661:C661"/>
    <mergeCell ref="B662:C662"/>
    <mergeCell ref="B663:C663"/>
    <mergeCell ref="B664:C664"/>
    <mergeCell ref="M642:M643"/>
    <mergeCell ref="G226:J227"/>
    <mergeCell ref="L116:L118"/>
    <mergeCell ref="E367:E369"/>
    <mergeCell ref="G367:G369"/>
    <mergeCell ref="A349:N349"/>
    <mergeCell ref="D353:D355"/>
    <mergeCell ref="E353:E355"/>
    <mergeCell ref="F353:F355"/>
    <mergeCell ref="K367:K369"/>
    <mergeCell ref="L367:L369"/>
    <mergeCell ref="A226:A230"/>
    <mergeCell ref="J228:J230"/>
    <mergeCell ref="A114:A118"/>
    <mergeCell ref="B114:B118"/>
    <mergeCell ref="I116:I118"/>
    <mergeCell ref="J116:J118"/>
    <mergeCell ref="A224:N224"/>
    <mergeCell ref="K116:K118"/>
    <mergeCell ref="G228:G230"/>
    <mergeCell ref="K226:N227"/>
    <mergeCell ref="A22:N22"/>
    <mergeCell ref="A19:L19"/>
    <mergeCell ref="A16:N16"/>
    <mergeCell ref="A12:F12"/>
    <mergeCell ref="A20:N20"/>
    <mergeCell ref="B239:B243"/>
    <mergeCell ref="D241:D243"/>
    <mergeCell ref="F241:F243"/>
    <mergeCell ref="E241:E243"/>
    <mergeCell ref="D239:G239"/>
    <mergeCell ref="G351:J352"/>
    <mergeCell ref="G353:G355"/>
    <mergeCell ref="A351:A355"/>
    <mergeCell ref="B351:B355"/>
    <mergeCell ref="C351:F352"/>
    <mergeCell ref="J353:J355"/>
    <mergeCell ref="C353:C355"/>
    <mergeCell ref="H353:H355"/>
    <mergeCell ref="I353:I355"/>
    <mergeCell ref="A403:A406"/>
    <mergeCell ref="D385:D387"/>
    <mergeCell ref="D403:D406"/>
    <mergeCell ref="B383:C387"/>
    <mergeCell ref="B388:C388"/>
    <mergeCell ref="B389:C389"/>
    <mergeCell ref="B403:C406"/>
    <mergeCell ref="A400:N400"/>
    <mergeCell ref="F405:F406"/>
    <mergeCell ref="M405:M406"/>
    <mergeCell ref="B419:C419"/>
    <mergeCell ref="B420:C420"/>
    <mergeCell ref="B421:C421"/>
    <mergeCell ref="B422:C422"/>
    <mergeCell ref="B411:C411"/>
    <mergeCell ref="B412:C412"/>
    <mergeCell ref="B407:C407"/>
    <mergeCell ref="B408:K408"/>
    <mergeCell ref="B409:K409"/>
    <mergeCell ref="B410:C410"/>
    <mergeCell ref="H683:I684"/>
    <mergeCell ref="B648:C648"/>
    <mergeCell ref="F385:F387"/>
    <mergeCell ref="G385:G387"/>
    <mergeCell ref="H594:H595"/>
    <mergeCell ref="F593:G593"/>
    <mergeCell ref="B647:C647"/>
    <mergeCell ref="B397:C397"/>
    <mergeCell ref="B390:C390"/>
    <mergeCell ref="B459:C459"/>
    <mergeCell ref="H685:H687"/>
    <mergeCell ref="J685:J687"/>
    <mergeCell ref="I685:I687"/>
    <mergeCell ref="K685:K687"/>
    <mergeCell ref="O403:P404"/>
    <mergeCell ref="F403:G404"/>
    <mergeCell ref="H403:I404"/>
    <mergeCell ref="J403:K404"/>
    <mergeCell ref="M1199:M1200"/>
    <mergeCell ref="O405:O406"/>
    <mergeCell ref="P405:P406"/>
    <mergeCell ref="I405:I406"/>
    <mergeCell ref="J405:J406"/>
    <mergeCell ref="K405:K406"/>
    <mergeCell ref="L405:L406"/>
    <mergeCell ref="N405:N406"/>
    <mergeCell ref="K594:K595"/>
    <mergeCell ref="J683:K684"/>
    <mergeCell ref="N1250:N1251"/>
    <mergeCell ref="O1250:P1250"/>
    <mergeCell ref="I1250:I1251"/>
    <mergeCell ref="I1171:K1171"/>
    <mergeCell ref="I1199:L1199"/>
    <mergeCell ref="A1194:K1194"/>
    <mergeCell ref="I1190:K1190"/>
    <mergeCell ref="I1189:K1189"/>
    <mergeCell ref="F1189:H1189"/>
    <mergeCell ref="F1186:H1186"/>
    <mergeCell ref="D1250:D1251"/>
    <mergeCell ref="A1250:A1251"/>
    <mergeCell ref="A698:N698"/>
    <mergeCell ref="E795:E796"/>
    <mergeCell ref="D711:E711"/>
    <mergeCell ref="D712:E712"/>
    <mergeCell ref="D713:E713"/>
    <mergeCell ref="D714:E714"/>
    <mergeCell ref="A791:N791"/>
    <mergeCell ref="E1250:F1250"/>
    <mergeCell ref="B379:C379"/>
    <mergeCell ref="J367:J369"/>
    <mergeCell ref="M367:M369"/>
    <mergeCell ref="B371:C371"/>
    <mergeCell ref="I367:I369"/>
    <mergeCell ref="B377:C377"/>
    <mergeCell ref="B373:C373"/>
    <mergeCell ref="B374:C374"/>
    <mergeCell ref="B375:C375"/>
    <mergeCell ref="B376:C376"/>
    <mergeCell ref="A381:N381"/>
    <mergeCell ref="H405:H406"/>
    <mergeCell ref="B392:C392"/>
    <mergeCell ref="B393:C393"/>
    <mergeCell ref="G405:G406"/>
    <mergeCell ref="E403:E406"/>
    <mergeCell ref="B391:C391"/>
    <mergeCell ref="A401:N401"/>
    <mergeCell ref="B394:C394"/>
    <mergeCell ref="B395:C395"/>
    <mergeCell ref="B646:C646"/>
    <mergeCell ref="B597:C597"/>
    <mergeCell ref="A593:A595"/>
    <mergeCell ref="D594:D595"/>
    <mergeCell ref="D593:E593"/>
    <mergeCell ref="B596:C596"/>
    <mergeCell ref="B598:C598"/>
    <mergeCell ref="B599:C599"/>
    <mergeCell ref="B600:C600"/>
    <mergeCell ref="B601:C601"/>
    <mergeCell ref="B667:C667"/>
    <mergeCell ref="B668:C668"/>
    <mergeCell ref="B657:C657"/>
    <mergeCell ref="B658:C658"/>
    <mergeCell ref="B659:C659"/>
    <mergeCell ref="B660:C660"/>
    <mergeCell ref="B603:C603"/>
    <mergeCell ref="B604:C604"/>
    <mergeCell ref="A795:A796"/>
    <mergeCell ref="B795:B796"/>
    <mergeCell ref="C795:C796"/>
    <mergeCell ref="B605:C605"/>
    <mergeCell ref="B606:C606"/>
    <mergeCell ref="B607:C607"/>
    <mergeCell ref="B628:C628"/>
    <mergeCell ref="A681:N681"/>
    <mergeCell ref="D795:D796"/>
    <mergeCell ref="J700:K701"/>
    <mergeCell ref="K702:K704"/>
    <mergeCell ref="H700:I701"/>
    <mergeCell ref="K795:K796"/>
    <mergeCell ref="A719:N722"/>
    <mergeCell ref="I702:I704"/>
    <mergeCell ref="J702:J704"/>
    <mergeCell ref="H702:H704"/>
    <mergeCell ref="D705:E705"/>
    <mergeCell ref="R1226:T1226"/>
    <mergeCell ref="R1227:T1227"/>
    <mergeCell ref="R1201:T1201"/>
    <mergeCell ref="R1220:T1220"/>
    <mergeCell ref="R1221:T1221"/>
    <mergeCell ref="R1212:T1212"/>
    <mergeCell ref="R1203:T1203"/>
    <mergeCell ref="R1204:T1204"/>
    <mergeCell ref="R1205:T1205"/>
    <mergeCell ref="R1209:T1209"/>
    <mergeCell ref="A1271:P1271"/>
    <mergeCell ref="J1250:J1251"/>
    <mergeCell ref="G1250:H1250"/>
    <mergeCell ref="Q1257:S1257"/>
    <mergeCell ref="Q1250:S1251"/>
    <mergeCell ref="Q1252:S1252"/>
    <mergeCell ref="Q1254:S1254"/>
    <mergeCell ref="Q1255:S1255"/>
    <mergeCell ref="Q1256:S1256"/>
    <mergeCell ref="C1250:C1251"/>
    <mergeCell ref="R1199:T1200"/>
    <mergeCell ref="N1199:Q1199"/>
    <mergeCell ref="B1150:C1150"/>
    <mergeCell ref="B1151:C1151"/>
    <mergeCell ref="B1152:C1152"/>
    <mergeCell ref="B1153:C1153"/>
    <mergeCell ref="B1160:C1160"/>
    <mergeCell ref="I1167:K1167"/>
    <mergeCell ref="I1169:K1169"/>
    <mergeCell ref="F1180:H1180"/>
    <mergeCell ref="A23:N23"/>
    <mergeCell ref="D24:G25"/>
    <mergeCell ref="H24:K25"/>
    <mergeCell ref="L24:O25"/>
    <mergeCell ref="A24:A27"/>
    <mergeCell ref="E26:E27"/>
    <mergeCell ref="F26:F27"/>
    <mergeCell ref="B24:B27"/>
    <mergeCell ref="C24:C27"/>
    <mergeCell ref="L67:O68"/>
    <mergeCell ref="B378:C378"/>
    <mergeCell ref="N26:N27"/>
    <mergeCell ref="H26:H27"/>
    <mergeCell ref="I26:I27"/>
    <mergeCell ref="J26:J27"/>
    <mergeCell ref="L26:L27"/>
    <mergeCell ref="M26:M27"/>
    <mergeCell ref="D26:D27"/>
    <mergeCell ref="N367:N369"/>
    <mergeCell ref="A365:A369"/>
    <mergeCell ref="N69:N70"/>
    <mergeCell ref="I69:I70"/>
    <mergeCell ref="B372:C372"/>
    <mergeCell ref="L365:O365"/>
    <mergeCell ref="O367:O369"/>
    <mergeCell ref="L69:L70"/>
    <mergeCell ref="M69:M70"/>
    <mergeCell ref="D69:D70"/>
    <mergeCell ref="E69:E70"/>
    <mergeCell ref="B370:C370"/>
    <mergeCell ref="D365:G365"/>
    <mergeCell ref="H365:K365"/>
    <mergeCell ref="J69:J70"/>
    <mergeCell ref="F69:F70"/>
    <mergeCell ref="H69:H70"/>
    <mergeCell ref="A362:N362"/>
    <mergeCell ref="D367:D369"/>
    <mergeCell ref="A363:N363"/>
    <mergeCell ref="B365:C369"/>
    <mergeCell ref="A67:A70"/>
    <mergeCell ref="K241:K243"/>
    <mergeCell ref="D67:G68"/>
    <mergeCell ref="H67:K68"/>
    <mergeCell ref="H116:H118"/>
    <mergeCell ref="D116:D118"/>
    <mergeCell ref="E228:E230"/>
    <mergeCell ref="F228:F230"/>
    <mergeCell ref="H114:K114"/>
    <mergeCell ref="A239:A243"/>
    <mergeCell ref="E116:E118"/>
    <mergeCell ref="F116:F118"/>
    <mergeCell ref="C226:F227"/>
    <mergeCell ref="J241:J243"/>
    <mergeCell ref="G241:G243"/>
    <mergeCell ref="H241:H243"/>
    <mergeCell ref="I241:I243"/>
    <mergeCell ref="G116:G118"/>
    <mergeCell ref="C228:C230"/>
    <mergeCell ref="D228:D230"/>
    <mergeCell ref="H239:K239"/>
    <mergeCell ref="O116:O118"/>
    <mergeCell ref="M116:M118"/>
    <mergeCell ref="N116:N118"/>
    <mergeCell ref="M228:M230"/>
    <mergeCell ref="N228:N230"/>
    <mergeCell ref="H228:H230"/>
    <mergeCell ref="I228:I230"/>
    <mergeCell ref="L228:L230"/>
    <mergeCell ref="K228:K230"/>
    <mergeCell ref="B67:B70"/>
    <mergeCell ref="C67:C70"/>
    <mergeCell ref="C114:C118"/>
    <mergeCell ref="C239:C243"/>
    <mergeCell ref="B226:B230"/>
    <mergeCell ref="A111:N111"/>
    <mergeCell ref="A112:N112"/>
    <mergeCell ref="D114:G114"/>
    <mergeCell ref="A238:G238"/>
    <mergeCell ref="L114:O114"/>
    <mergeCell ref="B396:C396"/>
    <mergeCell ref="B423:C423"/>
    <mergeCell ref="B424:C424"/>
    <mergeCell ref="B425:C425"/>
    <mergeCell ref="B413:C413"/>
    <mergeCell ref="B414:C414"/>
    <mergeCell ref="B415:C415"/>
    <mergeCell ref="B416:C416"/>
    <mergeCell ref="B417:C417"/>
    <mergeCell ref="B418:C418"/>
    <mergeCell ref="B429:C429"/>
    <mergeCell ref="B426:C426"/>
    <mergeCell ref="B427:C427"/>
    <mergeCell ref="B441:C441"/>
    <mergeCell ref="B439:C439"/>
    <mergeCell ref="B440:C440"/>
    <mergeCell ref="B430:K430"/>
    <mergeCell ref="B428:C428"/>
    <mergeCell ref="B442:C442"/>
    <mergeCell ref="B434:C434"/>
    <mergeCell ref="B431:C431"/>
    <mergeCell ref="B432:C432"/>
    <mergeCell ref="B433:C433"/>
    <mergeCell ref="B435:C435"/>
    <mergeCell ref="B436:C436"/>
    <mergeCell ref="B437:C437"/>
    <mergeCell ref="B438:C438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K451"/>
    <mergeCell ref="B452:K452"/>
    <mergeCell ref="B453:C453"/>
    <mergeCell ref="B461:C461"/>
    <mergeCell ref="B460:C460"/>
    <mergeCell ref="B456:C456"/>
    <mergeCell ref="B457:C457"/>
    <mergeCell ref="B458:C458"/>
    <mergeCell ref="B462:C462"/>
    <mergeCell ref="B463:C463"/>
    <mergeCell ref="B455:C455"/>
    <mergeCell ref="B454:C454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4:C474"/>
    <mergeCell ref="B475:C475"/>
    <mergeCell ref="B476:C476"/>
    <mergeCell ref="B473:K473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A496:N496"/>
    <mergeCell ref="A498:A501"/>
    <mergeCell ref="B498:C501"/>
    <mergeCell ref="D498:D501"/>
    <mergeCell ref="E498:E501"/>
    <mergeCell ref="F498:G499"/>
    <mergeCell ref="H498:I499"/>
    <mergeCell ref="J498:K499"/>
    <mergeCell ref="O498:P499"/>
    <mergeCell ref="F500:F501"/>
    <mergeCell ref="G500:G501"/>
    <mergeCell ref="H500:H501"/>
    <mergeCell ref="I500:I501"/>
    <mergeCell ref="J500:J501"/>
    <mergeCell ref="K500:K501"/>
    <mergeCell ref="L500:L501"/>
    <mergeCell ref="M500:M501"/>
    <mergeCell ref="N500:N501"/>
    <mergeCell ref="O500:O501"/>
    <mergeCell ref="P500:P501"/>
    <mergeCell ref="B502:C502"/>
    <mergeCell ref="B644:C644"/>
    <mergeCell ref="L642:L643"/>
    <mergeCell ref="O642:O643"/>
    <mergeCell ref="P642:P643"/>
    <mergeCell ref="B505:C505"/>
    <mergeCell ref="B506:C506"/>
    <mergeCell ref="B507:C507"/>
    <mergeCell ref="Q642:Q643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6:C526"/>
    <mergeCell ref="B527:C527"/>
    <mergeCell ref="P641:Q641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L641:M641"/>
    <mergeCell ref="B557:C557"/>
    <mergeCell ref="B558:C558"/>
    <mergeCell ref="B559:C559"/>
    <mergeCell ref="B560:C560"/>
    <mergeCell ref="B561:C561"/>
    <mergeCell ref="B562:C562"/>
    <mergeCell ref="N641:O641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63:C563"/>
    <mergeCell ref="J642:K642"/>
    <mergeCell ref="H641:K641"/>
    <mergeCell ref="B564:C564"/>
    <mergeCell ref="B565:C565"/>
    <mergeCell ref="B566:C566"/>
    <mergeCell ref="B567:C567"/>
    <mergeCell ref="B569:C569"/>
    <mergeCell ref="B570:C570"/>
    <mergeCell ref="B571:C571"/>
    <mergeCell ref="H642:I642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7:C587"/>
    <mergeCell ref="B580:C580"/>
    <mergeCell ref="B581:C581"/>
    <mergeCell ref="B582:C582"/>
    <mergeCell ref="B583:C583"/>
    <mergeCell ref="B588:C588"/>
    <mergeCell ref="B503:I503"/>
    <mergeCell ref="B504:I504"/>
    <mergeCell ref="B546:I546"/>
    <mergeCell ref="B547:I547"/>
    <mergeCell ref="B568:I568"/>
    <mergeCell ref="B525:I525"/>
    <mergeCell ref="B584:C584"/>
    <mergeCell ref="B585:C585"/>
    <mergeCell ref="B586:C586"/>
    <mergeCell ref="B619:C619"/>
    <mergeCell ref="H593:I593"/>
    <mergeCell ref="J593:K593"/>
    <mergeCell ref="L593:M593"/>
    <mergeCell ref="B593:C595"/>
    <mergeCell ref="G594:G595"/>
    <mergeCell ref="E594:E595"/>
    <mergeCell ref="L594:L595"/>
    <mergeCell ref="F594:F595"/>
    <mergeCell ref="B602:C602"/>
    <mergeCell ref="B629:C629"/>
    <mergeCell ref="B608:C608"/>
    <mergeCell ref="B609:C609"/>
    <mergeCell ref="B610:C610"/>
    <mergeCell ref="B611:C611"/>
    <mergeCell ref="B624:C624"/>
    <mergeCell ref="B625:C625"/>
    <mergeCell ref="B626:C626"/>
    <mergeCell ref="B612:C612"/>
    <mergeCell ref="B613:C613"/>
    <mergeCell ref="B627:C627"/>
    <mergeCell ref="B623:C623"/>
    <mergeCell ref="B622:C622"/>
    <mergeCell ref="B614:C614"/>
    <mergeCell ref="B616:C616"/>
    <mergeCell ref="B617:C617"/>
    <mergeCell ref="B618:C618"/>
    <mergeCell ref="B620:C620"/>
    <mergeCell ref="B621:C621"/>
    <mergeCell ref="B615:C615"/>
    <mergeCell ref="B630:C630"/>
    <mergeCell ref="B631:C631"/>
    <mergeCell ref="B632:C632"/>
    <mergeCell ref="B633:C633"/>
    <mergeCell ref="B634:C634"/>
    <mergeCell ref="B641:C643"/>
    <mergeCell ref="D642:E642"/>
    <mergeCell ref="F642:G642"/>
    <mergeCell ref="D641:G641"/>
    <mergeCell ref="B636:C636"/>
    <mergeCell ref="B635:C635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L732:L734"/>
    <mergeCell ref="A730:A734"/>
    <mergeCell ref="B730:C734"/>
    <mergeCell ref="H732:H734"/>
    <mergeCell ref="I732:I734"/>
    <mergeCell ref="J732:J734"/>
    <mergeCell ref="K732:K734"/>
    <mergeCell ref="F732:F734"/>
    <mergeCell ref="G732:G734"/>
    <mergeCell ref="D730:F731"/>
    <mergeCell ref="A1023:A1025"/>
    <mergeCell ref="B908:B911"/>
    <mergeCell ref="I909:I911"/>
    <mergeCell ref="L1023:L1025"/>
    <mergeCell ref="A908:A911"/>
    <mergeCell ref="D909:D910"/>
    <mergeCell ref="C908:C911"/>
    <mergeCell ref="J1023:J1025"/>
    <mergeCell ref="H1023:H1025"/>
    <mergeCell ref="I1023:I1025"/>
    <mergeCell ref="B1146:C1146"/>
    <mergeCell ref="B1147:C1147"/>
    <mergeCell ref="B1148:C1148"/>
    <mergeCell ref="B665:C665"/>
    <mergeCell ref="B666:C666"/>
    <mergeCell ref="B683:C687"/>
    <mergeCell ref="B1023:B1025"/>
    <mergeCell ref="B688:C688"/>
    <mergeCell ref="B691:C691"/>
    <mergeCell ref="B692:C692"/>
    <mergeCell ref="L685:L687"/>
    <mergeCell ref="M685:M687"/>
    <mergeCell ref="F683:G687"/>
    <mergeCell ref="B1145:C1145"/>
    <mergeCell ref="L683:M684"/>
    <mergeCell ref="H1140:J1142"/>
    <mergeCell ref="D691:E691"/>
    <mergeCell ref="D692:E692"/>
    <mergeCell ref="D693:E693"/>
    <mergeCell ref="D1023:D1025"/>
    <mergeCell ref="F688:G688"/>
    <mergeCell ref="B689:C689"/>
    <mergeCell ref="B690:C690"/>
    <mergeCell ref="D688:E688"/>
    <mergeCell ref="F689:G689"/>
    <mergeCell ref="F690:G690"/>
    <mergeCell ref="B693:C693"/>
    <mergeCell ref="B694:C694"/>
    <mergeCell ref="B695:C695"/>
    <mergeCell ref="B696:C696"/>
    <mergeCell ref="F691:G691"/>
    <mergeCell ref="F692:G692"/>
    <mergeCell ref="F693:G693"/>
    <mergeCell ref="F694:G694"/>
    <mergeCell ref="F695:G695"/>
    <mergeCell ref="F696:G696"/>
    <mergeCell ref="B700:C704"/>
    <mergeCell ref="F700:G704"/>
    <mergeCell ref="D695:E695"/>
    <mergeCell ref="B705:C705"/>
    <mergeCell ref="F705:G705"/>
    <mergeCell ref="D700:E704"/>
    <mergeCell ref="B706:C706"/>
    <mergeCell ref="F706:G706"/>
    <mergeCell ref="D706:E706"/>
    <mergeCell ref="B707:C707"/>
    <mergeCell ref="F707:G707"/>
    <mergeCell ref="D707:E707"/>
    <mergeCell ref="B708:C708"/>
    <mergeCell ref="F708:G708"/>
    <mergeCell ref="B709:C709"/>
    <mergeCell ref="F709:G709"/>
    <mergeCell ref="D708:E708"/>
    <mergeCell ref="D709:E709"/>
    <mergeCell ref="B710:C710"/>
    <mergeCell ref="F710:G710"/>
    <mergeCell ref="B711:C711"/>
    <mergeCell ref="F711:G711"/>
    <mergeCell ref="D710:E710"/>
    <mergeCell ref="B712:C712"/>
    <mergeCell ref="F712:G712"/>
    <mergeCell ref="B713:C713"/>
    <mergeCell ref="F713:G713"/>
    <mergeCell ref="B714:C714"/>
    <mergeCell ref="F714:G714"/>
    <mergeCell ref="A727:N727"/>
    <mergeCell ref="A728:N728"/>
    <mergeCell ref="A717:N717"/>
    <mergeCell ref="F795:F796"/>
    <mergeCell ref="G795:G796"/>
    <mergeCell ref="H795:H796"/>
    <mergeCell ref="I795:J795"/>
    <mergeCell ref="B735:C735"/>
    <mergeCell ref="B736:C736"/>
    <mergeCell ref="D732:D734"/>
    <mergeCell ref="E732:E734"/>
    <mergeCell ref="B737:C737"/>
    <mergeCell ref="B738:C738"/>
    <mergeCell ref="J781:L781"/>
    <mergeCell ref="J782:L782"/>
    <mergeCell ref="B739:C739"/>
    <mergeCell ref="B740:C740"/>
    <mergeCell ref="J779:L779"/>
    <mergeCell ref="J780:L780"/>
    <mergeCell ref="B748:C748"/>
    <mergeCell ref="B749:C749"/>
    <mergeCell ref="B754:C754"/>
    <mergeCell ref="A756:N756"/>
    <mergeCell ref="J775:L775"/>
    <mergeCell ref="J776:L776"/>
    <mergeCell ref="G758:I759"/>
    <mergeCell ref="G760:G762"/>
    <mergeCell ref="A758:A762"/>
    <mergeCell ref="B758:C762"/>
    <mergeCell ref="J764:L764"/>
    <mergeCell ref="J765:L765"/>
    <mergeCell ref="J777:L777"/>
    <mergeCell ref="J778:L778"/>
    <mergeCell ref="H760:H762"/>
    <mergeCell ref="I760:I762"/>
    <mergeCell ref="D758:F759"/>
    <mergeCell ref="D760:D762"/>
    <mergeCell ref="E760:E762"/>
    <mergeCell ref="F760:F762"/>
    <mergeCell ref="M752:O752"/>
    <mergeCell ref="M753:O753"/>
    <mergeCell ref="M754:O754"/>
    <mergeCell ref="J768:L768"/>
    <mergeCell ref="N760:N762"/>
    <mergeCell ref="O760:O762"/>
    <mergeCell ref="J766:L766"/>
    <mergeCell ref="J767:L767"/>
    <mergeCell ref="J758:L762"/>
    <mergeCell ref="J763:L763"/>
    <mergeCell ref="M748:O748"/>
    <mergeCell ref="M749:O749"/>
    <mergeCell ref="M750:O750"/>
    <mergeCell ref="M751:O751"/>
    <mergeCell ref="M744:O744"/>
    <mergeCell ref="M745:O745"/>
    <mergeCell ref="M746:O746"/>
    <mergeCell ref="M747:O747"/>
    <mergeCell ref="M740:O740"/>
    <mergeCell ref="M741:O741"/>
    <mergeCell ref="M742:O742"/>
    <mergeCell ref="M743:O743"/>
    <mergeCell ref="G730:I731"/>
    <mergeCell ref="J730:L731"/>
    <mergeCell ref="B771:C771"/>
    <mergeCell ref="B769:C769"/>
    <mergeCell ref="B770:C770"/>
    <mergeCell ref="B767:C767"/>
    <mergeCell ref="B768:C768"/>
    <mergeCell ref="J769:L769"/>
    <mergeCell ref="J770:L770"/>
    <mergeCell ref="B745:C745"/>
    <mergeCell ref="B746:C746"/>
    <mergeCell ref="B747:C747"/>
    <mergeCell ref="B741:C741"/>
    <mergeCell ref="B742:C742"/>
    <mergeCell ref="B743:C743"/>
    <mergeCell ref="B744:C744"/>
    <mergeCell ref="B750:C750"/>
    <mergeCell ref="B751:C751"/>
    <mergeCell ref="B752:C752"/>
    <mergeCell ref="B753:C753"/>
    <mergeCell ref="B772:C772"/>
    <mergeCell ref="J773:L773"/>
    <mergeCell ref="B775:C775"/>
    <mergeCell ref="B776:C776"/>
    <mergeCell ref="J774:L774"/>
    <mergeCell ref="B777:C777"/>
    <mergeCell ref="M760:M762"/>
    <mergeCell ref="B765:C765"/>
    <mergeCell ref="B766:C766"/>
    <mergeCell ref="J771:L771"/>
    <mergeCell ref="J772:L772"/>
    <mergeCell ref="B763:C763"/>
    <mergeCell ref="B764:C764"/>
    <mergeCell ref="B774:C774"/>
    <mergeCell ref="B773:C773"/>
    <mergeCell ref="M730:O734"/>
    <mergeCell ref="M736:O736"/>
    <mergeCell ref="M737:O737"/>
    <mergeCell ref="M738:O738"/>
    <mergeCell ref="B778:C778"/>
    <mergeCell ref="B779:C779"/>
    <mergeCell ref="B780:C780"/>
    <mergeCell ref="B781:C781"/>
    <mergeCell ref="I908:M908"/>
    <mergeCell ref="J909:J911"/>
    <mergeCell ref="K909:L910"/>
    <mergeCell ref="M909:M911"/>
    <mergeCell ref="B1144:C1144"/>
    <mergeCell ref="B1143:C1143"/>
    <mergeCell ref="H1143:J1143"/>
    <mergeCell ref="G1023:G1025"/>
    <mergeCell ref="D1140:D1142"/>
    <mergeCell ref="B1140:C1142"/>
    <mergeCell ref="C8:H8"/>
    <mergeCell ref="F909:G910"/>
    <mergeCell ref="H909:H911"/>
    <mergeCell ref="D908:H908"/>
    <mergeCell ref="E909:E911"/>
    <mergeCell ref="B782:C782"/>
    <mergeCell ref="A787:P788"/>
    <mergeCell ref="L795:L796"/>
    <mergeCell ref="M735:O735"/>
    <mergeCell ref="M739:O73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4" r:id="rId1"/>
  <rowBreaks count="8" manualBreakCount="8">
    <brk id="63" max="17" man="1"/>
    <brk id="109" max="17" man="1"/>
    <brk id="379" max="17" man="1"/>
    <brk id="493" max="17" man="1"/>
    <brk id="637" max="17" man="1"/>
    <brk id="724" max="17" man="1"/>
    <brk id="783" max="17" man="1"/>
    <brk id="1134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16"/>
  <sheetViews>
    <sheetView tabSelected="1" view="pageBreakPreview" zoomScale="80" zoomScaleSheetLayoutView="80" workbookViewId="0" topLeftCell="A1">
      <selection activeCell="N2" sqref="N2:Q4"/>
    </sheetView>
  </sheetViews>
  <sheetFormatPr defaultColWidth="9.00390625" defaultRowHeight="12.75"/>
  <cols>
    <col min="1" max="1" width="12.00390625" style="0" customWidth="1"/>
    <col min="2" max="2" width="0" style="0" hidden="1" customWidth="1"/>
    <col min="3" max="3" width="37.25390625" style="0" customWidth="1"/>
    <col min="4" max="4" width="11.75390625" style="0" bestFit="1" customWidth="1"/>
    <col min="5" max="7" width="11.625" style="0" customWidth="1"/>
    <col min="8" max="8" width="10.75390625" style="0" bestFit="1" customWidth="1"/>
    <col min="10" max="10" width="11.875" style="0" customWidth="1"/>
    <col min="12" max="12" width="9.375" style="0" bestFit="1" customWidth="1"/>
    <col min="13" max="13" width="10.25390625" style="0" bestFit="1" customWidth="1"/>
    <col min="14" max="14" width="12.125" style="0" customWidth="1"/>
  </cols>
  <sheetData>
    <row r="1" spans="1:15" ht="12.75">
      <c r="A1" s="44"/>
      <c r="B1" s="44"/>
      <c r="E1" s="45"/>
      <c r="F1" s="45"/>
      <c r="N1" s="2" t="s">
        <v>230</v>
      </c>
      <c r="O1" s="2"/>
    </row>
    <row r="2" spans="1:15" ht="12.75">
      <c r="A2" s="45"/>
      <c r="B2" s="45"/>
      <c r="E2" s="45"/>
      <c r="F2" s="45"/>
      <c r="N2" s="2" t="s">
        <v>320</v>
      </c>
      <c r="O2" s="2"/>
    </row>
    <row r="3" spans="1:15" ht="12.75">
      <c r="A3" s="45"/>
      <c r="B3" s="45"/>
      <c r="E3" s="45"/>
      <c r="F3" s="45"/>
      <c r="N3" s="2" t="s">
        <v>321</v>
      </c>
      <c r="O3" s="2"/>
    </row>
    <row r="4" spans="1:15" ht="12.75">
      <c r="A4" s="45"/>
      <c r="B4" s="45"/>
      <c r="E4" s="45"/>
      <c r="F4" s="45"/>
      <c r="N4" s="2" t="s">
        <v>322</v>
      </c>
      <c r="O4" s="2"/>
    </row>
    <row r="5" spans="1:14" ht="18.75">
      <c r="A5" s="5"/>
      <c r="B5" s="5"/>
      <c r="N5" s="2"/>
    </row>
    <row r="6" spans="1:2" ht="18.75">
      <c r="A6" s="5" t="str">
        <f>CONCATENATE("Бюджетний запит на ",Лист1!B11," - ",Лист1!B13,"роки: загальний, Форма ",Лист1!B11,"-1")</f>
        <v>Бюджетний запит на 20__ - 20__роки: загальний, Форма 20__-1</v>
      </c>
      <c r="B6" s="47"/>
    </row>
    <row r="7" spans="1:11" ht="18.75">
      <c r="A7" s="504"/>
      <c r="B7" s="341"/>
      <c r="C7" s="9"/>
      <c r="D7" s="9"/>
      <c r="E7" s="9"/>
      <c r="F7" s="9"/>
      <c r="G7" s="9"/>
      <c r="H7" s="9"/>
      <c r="I7" s="9"/>
      <c r="J7" s="9"/>
      <c r="K7" s="9"/>
    </row>
    <row r="8" spans="1:12" ht="30" customHeight="1">
      <c r="A8" s="7" t="s">
        <v>1</v>
      </c>
      <c r="B8" s="7"/>
      <c r="C8" s="271"/>
      <c r="D8" s="9"/>
      <c r="E8" s="9"/>
      <c r="F8" s="9"/>
      <c r="G8" s="9"/>
      <c r="H8" s="9"/>
      <c r="I8" s="9"/>
      <c r="J8" s="9"/>
      <c r="K8" s="9"/>
      <c r="L8" t="s">
        <v>245</v>
      </c>
    </row>
    <row r="9" spans="1:12" ht="15">
      <c r="A9" s="272" t="s">
        <v>241</v>
      </c>
      <c r="B9" s="273"/>
      <c r="C9" s="273"/>
      <c r="D9" s="273"/>
      <c r="E9" s="273"/>
      <c r="F9" s="273"/>
      <c r="G9" s="273"/>
      <c r="H9" s="273"/>
      <c r="I9" s="273"/>
      <c r="J9" s="273"/>
      <c r="K9" s="273"/>
      <c r="L9" t="s">
        <v>74</v>
      </c>
    </row>
    <row r="10" spans="1:2" ht="15.75">
      <c r="A10" s="1"/>
      <c r="B10" s="1"/>
    </row>
    <row r="11" spans="1:2" ht="15.75">
      <c r="A11" s="274" t="s">
        <v>319</v>
      </c>
      <c r="B11" s="274"/>
    </row>
    <row r="12" spans="1:24" s="12" customFormat="1" ht="12.75">
      <c r="A12"/>
      <c r="B12"/>
      <c r="C12"/>
      <c r="D12"/>
      <c r="E12"/>
      <c r="F12"/>
      <c r="G12" s="28"/>
      <c r="H12"/>
      <c r="I12" s="28"/>
      <c r="J12" s="28"/>
      <c r="K12"/>
      <c r="L12"/>
      <c r="M12"/>
      <c r="N12"/>
      <c r="O12"/>
      <c r="P12"/>
      <c r="Q12"/>
      <c r="R12"/>
      <c r="S12"/>
      <c r="T12"/>
      <c r="U12"/>
      <c r="V12"/>
      <c r="W12"/>
      <c r="X12"/>
    </row>
    <row r="13" spans="1:16" ht="15.75" customHeight="1" hidden="1">
      <c r="A13" s="563" t="s">
        <v>231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10"/>
      <c r="P13" s="10"/>
    </row>
    <row r="14" spans="1:16" ht="16.5" customHeight="1" hidden="1" thickBot="1">
      <c r="A14" s="563" t="s">
        <v>232</v>
      </c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10"/>
      <c r="P14" s="10"/>
    </row>
    <row r="15" spans="1:24" s="12" customFormat="1" ht="24" customHeight="1" hidden="1">
      <c r="A15" s="824" t="s">
        <v>77</v>
      </c>
      <c r="B15" s="825"/>
      <c r="C15" s="830" t="s">
        <v>103</v>
      </c>
      <c r="D15" s="722" t="str">
        <f>Лист1!$A$9</f>
        <v>20__ рік 
(звіт)</v>
      </c>
      <c r="E15" s="738"/>
      <c r="F15" s="738"/>
      <c r="G15" s="643"/>
      <c r="H15" s="640" t="str">
        <f>Лист1!$A$10</f>
        <v>20__ рік (затверджено з урахуванням внесених змін  )</v>
      </c>
      <c r="I15" s="738"/>
      <c r="J15" s="738"/>
      <c r="K15" s="643"/>
      <c r="L15" s="640" t="str">
        <f>Лист1!$A$11</f>
        <v>20__  рік
(проект)</v>
      </c>
      <c r="M15" s="738"/>
      <c r="N15" s="738"/>
      <c r="O15" s="643"/>
      <c r="P15"/>
      <c r="Q15"/>
      <c r="R15"/>
      <c r="S15"/>
      <c r="T15"/>
      <c r="U15"/>
      <c r="V15"/>
      <c r="W15"/>
      <c r="X15"/>
    </row>
    <row r="16" spans="1:24" s="12" customFormat="1" ht="13.5" customHeight="1" hidden="1" thickBot="1">
      <c r="A16" s="826"/>
      <c r="B16" s="827"/>
      <c r="C16" s="831"/>
      <c r="D16" s="723"/>
      <c r="E16" s="739"/>
      <c r="F16" s="739"/>
      <c r="G16" s="645"/>
      <c r="H16" s="642"/>
      <c r="I16" s="739"/>
      <c r="J16" s="739"/>
      <c r="K16" s="645"/>
      <c r="L16" s="642"/>
      <c r="M16" s="739"/>
      <c r="N16" s="739"/>
      <c r="O16" s="645"/>
      <c r="P16"/>
      <c r="Q16"/>
      <c r="R16"/>
      <c r="S16"/>
      <c r="T16"/>
      <c r="U16"/>
      <c r="V16"/>
      <c r="W16"/>
      <c r="X16"/>
    </row>
    <row r="17" spans="1:24" s="12" customFormat="1" ht="12.75" customHeight="1" hidden="1">
      <c r="A17" s="826"/>
      <c r="B17" s="827"/>
      <c r="C17" s="831"/>
      <c r="D17" s="747" t="s">
        <v>79</v>
      </c>
      <c r="E17" s="542" t="s">
        <v>80</v>
      </c>
      <c r="F17" s="735" t="s">
        <v>81</v>
      </c>
      <c r="G17" s="55" t="s">
        <v>82</v>
      </c>
      <c r="H17" s="747" t="s">
        <v>79</v>
      </c>
      <c r="I17" s="542" t="s">
        <v>80</v>
      </c>
      <c r="J17" s="735" t="s">
        <v>81</v>
      </c>
      <c r="K17" s="58" t="s">
        <v>82</v>
      </c>
      <c r="L17" s="747" t="s">
        <v>79</v>
      </c>
      <c r="M17" s="542" t="s">
        <v>80</v>
      </c>
      <c r="N17" s="833" t="s">
        <v>81</v>
      </c>
      <c r="O17" s="59" t="s">
        <v>82</v>
      </c>
      <c r="P17"/>
      <c r="Q17"/>
      <c r="R17"/>
      <c r="S17"/>
      <c r="T17"/>
      <c r="U17"/>
      <c r="V17"/>
      <c r="W17"/>
      <c r="X17"/>
    </row>
    <row r="18" spans="1:24" s="12" customFormat="1" ht="29.25" customHeight="1" hidden="1" thickBot="1">
      <c r="A18" s="828"/>
      <c r="B18" s="829"/>
      <c r="C18" s="832"/>
      <c r="D18" s="748"/>
      <c r="E18" s="544"/>
      <c r="F18" s="737"/>
      <c r="G18" s="57" t="s">
        <v>83</v>
      </c>
      <c r="H18" s="748"/>
      <c r="I18" s="544"/>
      <c r="J18" s="737"/>
      <c r="K18" s="57" t="s">
        <v>84</v>
      </c>
      <c r="L18" s="748"/>
      <c r="M18" s="544"/>
      <c r="N18" s="834"/>
      <c r="O18" s="60" t="s">
        <v>85</v>
      </c>
      <c r="P18"/>
      <c r="Q18"/>
      <c r="R18"/>
      <c r="S18"/>
      <c r="T18"/>
      <c r="U18"/>
      <c r="V18"/>
      <c r="W18"/>
      <c r="X18"/>
    </row>
    <row r="19" spans="1:24" s="12" customFormat="1" ht="13.5" hidden="1" thickBot="1">
      <c r="A19" s="822">
        <v>1</v>
      </c>
      <c r="B19" s="823"/>
      <c r="C19" s="109">
        <v>2</v>
      </c>
      <c r="D19" s="61">
        <v>3</v>
      </c>
      <c r="E19" s="61">
        <v>4</v>
      </c>
      <c r="F19" s="61"/>
      <c r="G19" s="61">
        <v>5</v>
      </c>
      <c r="H19" s="61">
        <v>6</v>
      </c>
      <c r="I19" s="61">
        <v>7</v>
      </c>
      <c r="J19" s="61"/>
      <c r="K19" s="61">
        <v>8</v>
      </c>
      <c r="L19" s="61">
        <v>9</v>
      </c>
      <c r="M19" s="62">
        <v>10</v>
      </c>
      <c r="N19" s="63">
        <v>11</v>
      </c>
      <c r="O19" s="64"/>
      <c r="P19"/>
      <c r="Q19"/>
      <c r="R19"/>
      <c r="S19"/>
      <c r="T19"/>
      <c r="U19"/>
      <c r="V19"/>
      <c r="W19"/>
      <c r="X19"/>
    </row>
    <row r="20" spans="1:24" s="12" customFormat="1" ht="13.5" hidden="1" thickBot="1">
      <c r="A20" s="820"/>
      <c r="B20" s="821"/>
      <c r="C20" s="275" t="s">
        <v>86</v>
      </c>
      <c r="D20" s="66"/>
      <c r="E20" s="67" t="s">
        <v>87</v>
      </c>
      <c r="F20" s="67"/>
      <c r="G20" s="68">
        <f>D20</f>
        <v>0</v>
      </c>
      <c r="H20" s="67"/>
      <c r="I20" s="67" t="s">
        <v>87</v>
      </c>
      <c r="J20" s="67"/>
      <c r="K20" s="68">
        <f>H20</f>
        <v>0</v>
      </c>
      <c r="L20" s="90"/>
      <c r="M20" s="67" t="s">
        <v>87</v>
      </c>
      <c r="N20" s="67"/>
      <c r="O20" s="68">
        <f>L20</f>
        <v>0</v>
      </c>
      <c r="P20"/>
      <c r="Q20"/>
      <c r="R20"/>
      <c r="S20"/>
      <c r="T20"/>
      <c r="U20"/>
      <c r="V20"/>
      <c r="W20"/>
      <c r="X20"/>
    </row>
    <row r="21" spans="1:24" s="12" customFormat="1" ht="34.5" hidden="1" thickBot="1">
      <c r="A21" s="811">
        <v>25010100</v>
      </c>
      <c r="B21" s="812"/>
      <c r="C21" s="275" t="s">
        <v>88</v>
      </c>
      <c r="D21" s="67" t="s">
        <v>87</v>
      </c>
      <c r="E21" s="67"/>
      <c r="F21" s="67"/>
      <c r="G21" s="68">
        <f aca="true" t="shared" si="0" ref="G21:G37">E21</f>
        <v>0</v>
      </c>
      <c r="H21" s="67" t="s">
        <v>87</v>
      </c>
      <c r="I21" s="67"/>
      <c r="J21" s="67"/>
      <c r="K21" s="68">
        <f aca="true" t="shared" si="1" ref="K21:K37">I21</f>
        <v>0</v>
      </c>
      <c r="L21" s="67" t="s">
        <v>87</v>
      </c>
      <c r="M21" s="67"/>
      <c r="N21" s="67"/>
      <c r="O21" s="68">
        <f aca="true" t="shared" si="2" ref="O21:O37">M21</f>
        <v>0</v>
      </c>
      <c r="P21"/>
      <c r="Q21"/>
      <c r="R21"/>
      <c r="S21"/>
      <c r="T21"/>
      <c r="U21"/>
      <c r="V21"/>
      <c r="W21"/>
      <c r="X21"/>
    </row>
    <row r="22" spans="1:24" s="12" customFormat="1" ht="23.25" hidden="1" thickBot="1">
      <c r="A22" s="811">
        <v>25010200</v>
      </c>
      <c r="B22" s="812"/>
      <c r="C22" s="275" t="s">
        <v>89</v>
      </c>
      <c r="D22" s="67" t="s">
        <v>87</v>
      </c>
      <c r="E22" s="67"/>
      <c r="F22" s="67"/>
      <c r="G22" s="68">
        <f t="shared" si="0"/>
        <v>0</v>
      </c>
      <c r="H22" s="67" t="s">
        <v>87</v>
      </c>
      <c r="I22" s="67"/>
      <c r="J22" s="67"/>
      <c r="K22" s="68">
        <f t="shared" si="1"/>
        <v>0</v>
      </c>
      <c r="L22" s="67" t="s">
        <v>87</v>
      </c>
      <c r="M22" s="67"/>
      <c r="N22" s="67"/>
      <c r="O22" s="68">
        <f t="shared" si="2"/>
        <v>0</v>
      </c>
      <c r="P22"/>
      <c r="Q22"/>
      <c r="R22"/>
      <c r="S22"/>
      <c r="T22"/>
      <c r="U22"/>
      <c r="V22"/>
      <c r="W22"/>
      <c r="X22"/>
    </row>
    <row r="23" spans="1:24" s="12" customFormat="1" ht="13.5" hidden="1" thickBot="1">
      <c r="A23" s="811">
        <v>25010300</v>
      </c>
      <c r="B23" s="812"/>
      <c r="C23" s="275" t="s">
        <v>90</v>
      </c>
      <c r="D23" s="67" t="s">
        <v>87</v>
      </c>
      <c r="E23" s="67"/>
      <c r="F23" s="67"/>
      <c r="G23" s="68">
        <f t="shared" si="0"/>
        <v>0</v>
      </c>
      <c r="H23" s="67" t="s">
        <v>87</v>
      </c>
      <c r="I23" s="67"/>
      <c r="J23" s="67"/>
      <c r="K23" s="68">
        <f t="shared" si="1"/>
        <v>0</v>
      </c>
      <c r="L23" s="67" t="s">
        <v>87</v>
      </c>
      <c r="M23" s="67"/>
      <c r="N23" s="67"/>
      <c r="O23" s="68">
        <f t="shared" si="2"/>
        <v>0</v>
      </c>
      <c r="P23"/>
      <c r="Q23"/>
      <c r="R23"/>
      <c r="S23"/>
      <c r="T23"/>
      <c r="U23"/>
      <c r="V23"/>
      <c r="W23"/>
      <c r="X23"/>
    </row>
    <row r="24" spans="1:24" s="12" customFormat="1" ht="23.25" hidden="1" thickBot="1">
      <c r="A24" s="811">
        <v>25010400</v>
      </c>
      <c r="B24" s="812"/>
      <c r="C24" s="275" t="s">
        <v>91</v>
      </c>
      <c r="D24" s="67" t="s">
        <v>87</v>
      </c>
      <c r="E24" s="67"/>
      <c r="F24" s="67"/>
      <c r="G24" s="68">
        <f t="shared" si="0"/>
        <v>0</v>
      </c>
      <c r="H24" s="67" t="s">
        <v>87</v>
      </c>
      <c r="I24" s="67"/>
      <c r="J24" s="67"/>
      <c r="K24" s="68">
        <f t="shared" si="1"/>
        <v>0</v>
      </c>
      <c r="L24" s="67" t="s">
        <v>87</v>
      </c>
      <c r="M24" s="67"/>
      <c r="N24" s="67"/>
      <c r="O24" s="68">
        <f t="shared" si="2"/>
        <v>0</v>
      </c>
      <c r="P24"/>
      <c r="Q24"/>
      <c r="R24"/>
      <c r="S24"/>
      <c r="T24"/>
      <c r="U24"/>
      <c r="V24"/>
      <c r="W24"/>
      <c r="X24"/>
    </row>
    <row r="25" spans="1:24" s="12" customFormat="1" ht="23.25" hidden="1" thickBot="1">
      <c r="A25" s="811">
        <v>25020100</v>
      </c>
      <c r="B25" s="812"/>
      <c r="C25" s="275" t="s">
        <v>92</v>
      </c>
      <c r="D25" s="67" t="s">
        <v>87</v>
      </c>
      <c r="E25" s="67"/>
      <c r="F25" s="67"/>
      <c r="G25" s="68">
        <f t="shared" si="0"/>
        <v>0</v>
      </c>
      <c r="H25" s="67" t="s">
        <v>87</v>
      </c>
      <c r="I25" s="67"/>
      <c r="J25" s="67"/>
      <c r="K25" s="68">
        <f t="shared" si="1"/>
        <v>0</v>
      </c>
      <c r="L25" s="67" t="s">
        <v>87</v>
      </c>
      <c r="M25" s="67"/>
      <c r="N25" s="67"/>
      <c r="O25" s="68">
        <f t="shared" si="2"/>
        <v>0</v>
      </c>
      <c r="P25"/>
      <c r="Q25"/>
      <c r="R25"/>
      <c r="S25"/>
      <c r="T25"/>
      <c r="U25"/>
      <c r="V25"/>
      <c r="W25"/>
      <c r="X25"/>
    </row>
    <row r="26" spans="1:24" s="12" customFormat="1" ht="23.25" hidden="1" thickBot="1">
      <c r="A26" s="811">
        <v>25020200</v>
      </c>
      <c r="B26" s="812"/>
      <c r="C26" s="74" t="s">
        <v>93</v>
      </c>
      <c r="D26" s="67" t="s">
        <v>87</v>
      </c>
      <c r="E26" s="67"/>
      <c r="F26" s="67"/>
      <c r="G26" s="68">
        <f t="shared" si="0"/>
        <v>0</v>
      </c>
      <c r="H26" s="67" t="s">
        <v>87</v>
      </c>
      <c r="I26" s="67"/>
      <c r="J26" s="67"/>
      <c r="K26" s="68">
        <f t="shared" si="1"/>
        <v>0</v>
      </c>
      <c r="L26" s="67" t="s">
        <v>87</v>
      </c>
      <c r="M26" s="67"/>
      <c r="N26" s="67"/>
      <c r="O26" s="68">
        <f t="shared" si="2"/>
        <v>0</v>
      </c>
      <c r="P26"/>
      <c r="Q26"/>
      <c r="R26"/>
      <c r="S26"/>
      <c r="T26"/>
      <c r="U26"/>
      <c r="V26"/>
      <c r="W26"/>
      <c r="X26"/>
    </row>
    <row r="27" spans="1:24" s="12" customFormat="1" ht="23.25" hidden="1" thickBot="1">
      <c r="A27" s="811"/>
      <c r="B27" s="812"/>
      <c r="C27" s="74" t="s">
        <v>94</v>
      </c>
      <c r="D27" s="67" t="s">
        <v>87</v>
      </c>
      <c r="E27" s="67"/>
      <c r="F27" s="67"/>
      <c r="G27" s="68">
        <f t="shared" si="0"/>
        <v>0</v>
      </c>
      <c r="H27" s="67" t="s">
        <v>87</v>
      </c>
      <c r="I27" s="67"/>
      <c r="J27" s="67"/>
      <c r="K27" s="68">
        <f t="shared" si="1"/>
        <v>0</v>
      </c>
      <c r="L27" s="67" t="s">
        <v>87</v>
      </c>
      <c r="M27" s="67"/>
      <c r="N27" s="67"/>
      <c r="O27" s="68">
        <f t="shared" si="2"/>
        <v>0</v>
      </c>
      <c r="P27"/>
      <c r="Q27"/>
      <c r="R27"/>
      <c r="S27"/>
      <c r="T27"/>
      <c r="U27"/>
      <c r="V27"/>
      <c r="W27"/>
      <c r="X27"/>
    </row>
    <row r="28" spans="1:24" s="12" customFormat="1" ht="13.5" customHeight="1" hidden="1" thickBot="1">
      <c r="A28" s="26"/>
      <c r="B28" s="67"/>
      <c r="C28" s="74"/>
      <c r="D28" s="67" t="s">
        <v>87</v>
      </c>
      <c r="E28" s="67"/>
      <c r="F28" s="67"/>
      <c r="G28" s="68">
        <f t="shared" si="0"/>
        <v>0</v>
      </c>
      <c r="H28" s="67" t="s">
        <v>87</v>
      </c>
      <c r="I28" s="67"/>
      <c r="J28" s="67"/>
      <c r="K28" s="68">
        <f t="shared" si="1"/>
        <v>0</v>
      </c>
      <c r="L28" s="67" t="s">
        <v>87</v>
      </c>
      <c r="M28" s="67"/>
      <c r="N28" s="67"/>
      <c r="O28" s="68">
        <f t="shared" si="2"/>
        <v>0</v>
      </c>
      <c r="P28"/>
      <c r="Q28"/>
      <c r="R28"/>
      <c r="S28"/>
      <c r="T28"/>
      <c r="U28"/>
      <c r="V28"/>
      <c r="W28"/>
      <c r="X28"/>
    </row>
    <row r="29" spans="1:24" s="12" customFormat="1" ht="13.5" customHeight="1" hidden="1" thickBot="1">
      <c r="A29" s="26"/>
      <c r="B29" s="67"/>
      <c r="C29" s="74"/>
      <c r="D29" s="67" t="s">
        <v>87</v>
      </c>
      <c r="E29" s="67"/>
      <c r="F29" s="67"/>
      <c r="G29" s="68">
        <f t="shared" si="0"/>
        <v>0</v>
      </c>
      <c r="H29" s="67" t="s">
        <v>87</v>
      </c>
      <c r="I29" s="67"/>
      <c r="J29" s="67"/>
      <c r="K29" s="68">
        <f t="shared" si="1"/>
        <v>0</v>
      </c>
      <c r="L29" s="67" t="s">
        <v>87</v>
      </c>
      <c r="M29" s="67"/>
      <c r="N29" s="67"/>
      <c r="O29" s="68">
        <f t="shared" si="2"/>
        <v>0</v>
      </c>
      <c r="P29"/>
      <c r="Q29"/>
      <c r="R29"/>
      <c r="S29"/>
      <c r="T29"/>
      <c r="U29"/>
      <c r="V29"/>
      <c r="W29"/>
      <c r="X29"/>
    </row>
    <row r="30" spans="1:24" s="12" customFormat="1" ht="13.5" hidden="1" thickBot="1">
      <c r="A30" s="818"/>
      <c r="B30" s="819"/>
      <c r="C30" s="72" t="s">
        <v>95</v>
      </c>
      <c r="D30" s="67">
        <f>D20</f>
        <v>0</v>
      </c>
      <c r="E30" s="67">
        <f>SUM(E21:E27)</f>
        <v>0</v>
      </c>
      <c r="F30" s="67">
        <f>SUM(F21:F27)</f>
        <v>0</v>
      </c>
      <c r="G30" s="68">
        <f t="shared" si="0"/>
        <v>0</v>
      </c>
      <c r="H30" s="67">
        <f>H20</f>
        <v>0</v>
      </c>
      <c r="I30" s="67">
        <f>SUM(I21:I27)</f>
        <v>0</v>
      </c>
      <c r="J30" s="67">
        <f>SUM(J21:J27)</f>
        <v>0</v>
      </c>
      <c r="K30" s="68">
        <f t="shared" si="1"/>
        <v>0</v>
      </c>
      <c r="L30" s="67">
        <f>L20</f>
        <v>0</v>
      </c>
      <c r="M30" s="67">
        <f>SUM(M21:M27)</f>
        <v>0</v>
      </c>
      <c r="N30" s="67">
        <f>SUM(N21:N27)</f>
        <v>0</v>
      </c>
      <c r="O30" s="68">
        <f t="shared" si="2"/>
        <v>0</v>
      </c>
      <c r="P30"/>
      <c r="Q30"/>
      <c r="R30"/>
      <c r="S30"/>
      <c r="T30"/>
      <c r="U30"/>
      <c r="V30"/>
      <c r="W30"/>
      <c r="X30"/>
    </row>
    <row r="31" spans="1:24" s="12" customFormat="1" ht="13.5" hidden="1" thickBot="1">
      <c r="A31" s="811">
        <v>208100</v>
      </c>
      <c r="B31" s="812"/>
      <c r="C31" s="74" t="s">
        <v>96</v>
      </c>
      <c r="D31" s="67" t="s">
        <v>87</v>
      </c>
      <c r="E31" s="67"/>
      <c r="F31" s="67"/>
      <c r="G31" s="68">
        <f t="shared" si="0"/>
        <v>0</v>
      </c>
      <c r="H31" s="67" t="s">
        <v>87</v>
      </c>
      <c r="I31" s="67"/>
      <c r="J31" s="67"/>
      <c r="K31" s="68">
        <f t="shared" si="1"/>
        <v>0</v>
      </c>
      <c r="L31" s="67" t="s">
        <v>87</v>
      </c>
      <c r="M31" s="67"/>
      <c r="N31" s="67"/>
      <c r="O31" s="68">
        <f t="shared" si="2"/>
        <v>0</v>
      </c>
      <c r="P31"/>
      <c r="Q31"/>
      <c r="R31"/>
      <c r="S31"/>
      <c r="T31"/>
      <c r="U31"/>
      <c r="V31"/>
      <c r="W31"/>
      <c r="X31"/>
    </row>
    <row r="32" spans="1:24" s="12" customFormat="1" ht="13.5" hidden="1" thickBot="1">
      <c r="A32" s="811">
        <v>208200</v>
      </c>
      <c r="B32" s="812"/>
      <c r="C32" s="74" t="s">
        <v>97</v>
      </c>
      <c r="D32" s="67" t="s">
        <v>87</v>
      </c>
      <c r="E32" s="67"/>
      <c r="F32" s="67"/>
      <c r="G32" s="68">
        <f t="shared" si="0"/>
        <v>0</v>
      </c>
      <c r="H32" s="67" t="s">
        <v>87</v>
      </c>
      <c r="I32" s="67"/>
      <c r="J32" s="67"/>
      <c r="K32" s="68">
        <f t="shared" si="1"/>
        <v>0</v>
      </c>
      <c r="L32" s="67" t="s">
        <v>87</v>
      </c>
      <c r="M32" s="67"/>
      <c r="N32" s="67"/>
      <c r="O32" s="68">
        <f t="shared" si="2"/>
        <v>0</v>
      </c>
      <c r="P32"/>
      <c r="Q32"/>
      <c r="R32"/>
      <c r="S32"/>
      <c r="T32"/>
      <c r="U32"/>
      <c r="V32"/>
      <c r="W32"/>
      <c r="X32"/>
    </row>
    <row r="33" spans="1:24" s="12" customFormat="1" ht="34.5" hidden="1" thickBot="1">
      <c r="A33" s="811">
        <v>208400</v>
      </c>
      <c r="B33" s="812"/>
      <c r="C33" s="74" t="s">
        <v>98</v>
      </c>
      <c r="D33" s="67" t="s">
        <v>87</v>
      </c>
      <c r="E33" s="67"/>
      <c r="F33" s="67"/>
      <c r="G33" s="68">
        <f t="shared" si="0"/>
        <v>0</v>
      </c>
      <c r="H33" s="67" t="s">
        <v>87</v>
      </c>
      <c r="I33" s="67"/>
      <c r="J33" s="67"/>
      <c r="K33" s="68">
        <f t="shared" si="1"/>
        <v>0</v>
      </c>
      <c r="L33" s="67" t="s">
        <v>87</v>
      </c>
      <c r="M33" s="67"/>
      <c r="N33" s="67"/>
      <c r="O33" s="68">
        <f t="shared" si="2"/>
        <v>0</v>
      </c>
      <c r="P33"/>
      <c r="Q33"/>
      <c r="R33"/>
      <c r="S33"/>
      <c r="T33"/>
      <c r="U33"/>
      <c r="V33"/>
      <c r="W33"/>
      <c r="X33"/>
    </row>
    <row r="34" spans="1:24" s="12" customFormat="1" ht="13.5" hidden="1" thickBot="1">
      <c r="A34" s="811"/>
      <c r="B34" s="812"/>
      <c r="C34" s="72" t="s">
        <v>99</v>
      </c>
      <c r="D34" s="67" t="s">
        <v>87</v>
      </c>
      <c r="E34" s="73">
        <f>SUM(E31:E33)</f>
        <v>0</v>
      </c>
      <c r="F34" s="73">
        <f>SUM(F31:F33)</f>
        <v>0</v>
      </c>
      <c r="G34" s="68">
        <f t="shared" si="0"/>
        <v>0</v>
      </c>
      <c r="H34" s="67" t="s">
        <v>87</v>
      </c>
      <c r="I34" s="73">
        <f>SUM(I31:I33)</f>
        <v>0</v>
      </c>
      <c r="J34" s="73">
        <f>SUM(J31:J33)</f>
        <v>0</v>
      </c>
      <c r="K34" s="68">
        <f t="shared" si="1"/>
        <v>0</v>
      </c>
      <c r="L34" s="67" t="s">
        <v>87</v>
      </c>
      <c r="M34" s="73">
        <f>SUM(M31:M33)</f>
        <v>0</v>
      </c>
      <c r="N34" s="73">
        <f>SUM(N31:N33)</f>
        <v>0</v>
      </c>
      <c r="O34" s="68">
        <f t="shared" si="2"/>
        <v>0</v>
      </c>
      <c r="P34"/>
      <c r="Q34"/>
      <c r="R34"/>
      <c r="S34"/>
      <c r="T34"/>
      <c r="U34"/>
      <c r="V34"/>
      <c r="W34"/>
      <c r="X34"/>
    </row>
    <row r="35" spans="1:24" s="12" customFormat="1" ht="23.25" hidden="1" thickBot="1">
      <c r="A35" s="811">
        <v>4122</v>
      </c>
      <c r="B35" s="812"/>
      <c r="C35" s="74" t="s">
        <v>100</v>
      </c>
      <c r="D35" s="67" t="s">
        <v>87</v>
      </c>
      <c r="E35" s="73"/>
      <c r="F35" s="73"/>
      <c r="G35" s="68">
        <f t="shared" si="0"/>
        <v>0</v>
      </c>
      <c r="H35" s="67" t="s">
        <v>87</v>
      </c>
      <c r="I35" s="73"/>
      <c r="J35" s="73"/>
      <c r="K35" s="68">
        <f t="shared" si="1"/>
        <v>0</v>
      </c>
      <c r="L35" s="67" t="s">
        <v>87</v>
      </c>
      <c r="M35" s="73"/>
      <c r="N35" s="73"/>
      <c r="O35" s="68">
        <f t="shared" si="2"/>
        <v>0</v>
      </c>
      <c r="P35"/>
      <c r="Q35"/>
      <c r="R35"/>
      <c r="S35"/>
      <c r="T35"/>
      <c r="U35"/>
      <c r="V35"/>
      <c r="W35"/>
      <c r="X35"/>
    </row>
    <row r="36" spans="1:24" s="12" customFormat="1" ht="23.25" hidden="1" thickBot="1">
      <c r="A36" s="811">
        <v>4123</v>
      </c>
      <c r="B36" s="812"/>
      <c r="C36" s="74" t="s">
        <v>101</v>
      </c>
      <c r="D36" s="67" t="s">
        <v>87</v>
      </c>
      <c r="E36" s="75"/>
      <c r="F36" s="75"/>
      <c r="G36" s="68">
        <f t="shared" si="0"/>
        <v>0</v>
      </c>
      <c r="H36" s="67" t="s">
        <v>87</v>
      </c>
      <c r="I36" s="75"/>
      <c r="J36" s="75"/>
      <c r="K36" s="68">
        <f t="shared" si="1"/>
        <v>0</v>
      </c>
      <c r="L36" s="67" t="s">
        <v>87</v>
      </c>
      <c r="M36" s="75"/>
      <c r="N36" s="75"/>
      <c r="O36" s="68">
        <f t="shared" si="2"/>
        <v>0</v>
      </c>
      <c r="P36"/>
      <c r="Q36"/>
      <c r="R36"/>
      <c r="S36"/>
      <c r="T36"/>
      <c r="U36"/>
      <c r="V36"/>
      <c r="W36"/>
      <c r="X36"/>
    </row>
    <row r="37" spans="1:24" s="12" customFormat="1" ht="13.5" hidden="1" thickBot="1">
      <c r="A37" s="813"/>
      <c r="B37" s="814"/>
      <c r="C37" s="76" t="s">
        <v>102</v>
      </c>
      <c r="D37" s="77" t="s">
        <v>87</v>
      </c>
      <c r="E37" s="78">
        <f>E36+E35</f>
        <v>0</v>
      </c>
      <c r="F37" s="78">
        <f>F36+F35</f>
        <v>0</v>
      </c>
      <c r="G37" s="68">
        <f t="shared" si="0"/>
        <v>0</v>
      </c>
      <c r="H37" s="77" t="s">
        <v>87</v>
      </c>
      <c r="I37" s="78">
        <f>I36+I35</f>
        <v>0</v>
      </c>
      <c r="J37" s="78">
        <f>J36+J35</f>
        <v>0</v>
      </c>
      <c r="K37" s="68">
        <f t="shared" si="1"/>
        <v>0</v>
      </c>
      <c r="L37" s="77" t="s">
        <v>87</v>
      </c>
      <c r="M37" s="78">
        <f>M36+M35</f>
        <v>0</v>
      </c>
      <c r="N37" s="78">
        <f>N36+N35</f>
        <v>0</v>
      </c>
      <c r="O37" s="68">
        <f t="shared" si="2"/>
        <v>0</v>
      </c>
      <c r="P37"/>
      <c r="Q37"/>
      <c r="R37"/>
      <c r="S37"/>
      <c r="T37"/>
      <c r="U37"/>
      <c r="V37"/>
      <c r="W37"/>
      <c r="X37"/>
    </row>
    <row r="38" spans="1:24" s="12" customFormat="1" ht="13.5" hidden="1" thickBot="1">
      <c r="A38" s="611"/>
      <c r="B38" s="815"/>
      <c r="C38" s="276" t="s">
        <v>63</v>
      </c>
      <c r="D38" s="80">
        <f>D20</f>
        <v>0</v>
      </c>
      <c r="E38" s="81">
        <f>E37+E34+E30</f>
        <v>0</v>
      </c>
      <c r="F38" s="81">
        <f>F37+F34+F30</f>
        <v>0</v>
      </c>
      <c r="G38" s="68">
        <f>E38+D38</f>
        <v>0</v>
      </c>
      <c r="H38" s="80">
        <f>H20</f>
        <v>0</v>
      </c>
      <c r="I38" s="81">
        <f>I37+I34+I30</f>
        <v>0</v>
      </c>
      <c r="J38" s="81">
        <f>J37+J34+J30</f>
        <v>0</v>
      </c>
      <c r="K38" s="68">
        <f>I38+H38</f>
        <v>0</v>
      </c>
      <c r="L38" s="80">
        <f>L20</f>
        <v>0</v>
      </c>
      <c r="M38" s="82">
        <f>M37+M34+M30</f>
        <v>0</v>
      </c>
      <c r="N38" s="81">
        <f>N37+N34+N30</f>
        <v>0</v>
      </c>
      <c r="O38" s="68">
        <f>M38+L38</f>
        <v>0</v>
      </c>
      <c r="P38"/>
      <c r="Q38"/>
      <c r="R38"/>
      <c r="S38"/>
      <c r="T38"/>
      <c r="U38"/>
      <c r="V38"/>
      <c r="W38"/>
      <c r="X38"/>
    </row>
    <row r="39" spans="1:16" ht="15.75" hidden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5.75" hidden="1">
      <c r="A40" s="83" t="s">
        <v>233</v>
      </c>
      <c r="B40" s="83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6.5" hidden="1" thickBo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24" s="12" customFormat="1" ht="24" customHeight="1" hidden="1">
      <c r="A42" s="824" t="s">
        <v>77</v>
      </c>
      <c r="B42" s="825"/>
      <c r="C42" s="830" t="s">
        <v>103</v>
      </c>
      <c r="D42" s="722" t="str">
        <f>Лист1!$A$12</f>
        <v>20__ рік
(прогноз)</v>
      </c>
      <c r="E42" s="738"/>
      <c r="F42" s="738"/>
      <c r="G42" s="738"/>
      <c r="H42" s="640" t="str">
        <f>Лист1!$A$13</f>
        <v>20__ рік
(прогноз)</v>
      </c>
      <c r="I42" s="738"/>
      <c r="J42" s="738"/>
      <c r="K42" s="643"/>
      <c r="L42" s="630"/>
      <c r="M42" s="630"/>
      <c r="N42" s="630"/>
      <c r="O42" s="630"/>
      <c r="P42"/>
      <c r="Q42"/>
      <c r="R42"/>
      <c r="S42"/>
      <c r="T42"/>
      <c r="U42"/>
      <c r="V42"/>
      <c r="W42"/>
      <c r="X42"/>
    </row>
    <row r="43" spans="1:24" s="12" customFormat="1" ht="13.5" customHeight="1" hidden="1" thickBot="1">
      <c r="A43" s="826"/>
      <c r="B43" s="827"/>
      <c r="C43" s="831"/>
      <c r="D43" s="723"/>
      <c r="E43" s="739"/>
      <c r="F43" s="739"/>
      <c r="G43" s="739"/>
      <c r="H43" s="642"/>
      <c r="I43" s="739"/>
      <c r="J43" s="739"/>
      <c r="K43" s="645"/>
      <c r="L43" s="630"/>
      <c r="M43" s="630"/>
      <c r="N43" s="630"/>
      <c r="O43" s="630"/>
      <c r="P43"/>
      <c r="Q43"/>
      <c r="R43"/>
      <c r="S43"/>
      <c r="T43"/>
      <c r="U43"/>
      <c r="V43"/>
      <c r="W43"/>
      <c r="X43"/>
    </row>
    <row r="44" spans="1:24" s="12" customFormat="1" ht="12.75" customHeight="1" hidden="1">
      <c r="A44" s="826"/>
      <c r="B44" s="827"/>
      <c r="C44" s="831"/>
      <c r="D44" s="747" t="s">
        <v>79</v>
      </c>
      <c r="E44" s="542" t="s">
        <v>80</v>
      </c>
      <c r="F44" s="735" t="s">
        <v>81</v>
      </c>
      <c r="G44" s="54" t="s">
        <v>82</v>
      </c>
      <c r="H44" s="542" t="s">
        <v>79</v>
      </c>
      <c r="I44" s="542" t="s">
        <v>80</v>
      </c>
      <c r="J44" s="735" t="s">
        <v>81</v>
      </c>
      <c r="K44" s="58" t="s">
        <v>82</v>
      </c>
      <c r="L44" s="630"/>
      <c r="M44" s="630"/>
      <c r="N44" s="639"/>
      <c r="O44" s="85"/>
      <c r="P44"/>
      <c r="Q44"/>
      <c r="R44"/>
      <c r="S44"/>
      <c r="T44"/>
      <c r="U44"/>
      <c r="V44"/>
      <c r="W44"/>
      <c r="X44"/>
    </row>
    <row r="45" spans="1:24" s="12" customFormat="1" ht="29.25" customHeight="1" hidden="1" thickBot="1">
      <c r="A45" s="828"/>
      <c r="B45" s="829"/>
      <c r="C45" s="832"/>
      <c r="D45" s="748"/>
      <c r="E45" s="544"/>
      <c r="F45" s="737"/>
      <c r="G45" s="56" t="s">
        <v>83</v>
      </c>
      <c r="H45" s="544"/>
      <c r="I45" s="544"/>
      <c r="J45" s="737"/>
      <c r="K45" s="57" t="s">
        <v>84</v>
      </c>
      <c r="L45" s="630"/>
      <c r="M45" s="630"/>
      <c r="N45" s="639"/>
      <c r="O45" s="85"/>
      <c r="P45"/>
      <c r="Q45"/>
      <c r="R45"/>
      <c r="S45"/>
      <c r="T45"/>
      <c r="U45"/>
      <c r="V45"/>
      <c r="W45"/>
      <c r="X45"/>
    </row>
    <row r="46" spans="1:24" s="12" customFormat="1" ht="13.5" hidden="1" thickBot="1">
      <c r="A46" s="822">
        <v>1</v>
      </c>
      <c r="B46" s="823"/>
      <c r="C46" s="109">
        <v>2</v>
      </c>
      <c r="D46" s="61">
        <v>3</v>
      </c>
      <c r="E46" s="61">
        <v>4</v>
      </c>
      <c r="F46" s="61"/>
      <c r="G46" s="62">
        <v>5</v>
      </c>
      <c r="H46" s="86">
        <v>6</v>
      </c>
      <c r="I46" s="61">
        <v>7</v>
      </c>
      <c r="J46" s="61"/>
      <c r="K46" s="87">
        <v>8</v>
      </c>
      <c r="L46" s="88"/>
      <c r="M46" s="88"/>
      <c r="N46" s="89"/>
      <c r="O46" s="89"/>
      <c r="P46"/>
      <c r="Q46"/>
      <c r="R46"/>
      <c r="S46"/>
      <c r="T46"/>
      <c r="U46"/>
      <c r="V46"/>
      <c r="W46"/>
      <c r="X46"/>
    </row>
    <row r="47" spans="1:24" s="12" customFormat="1" ht="13.5" hidden="1" thickBot="1">
      <c r="A47" s="820"/>
      <c r="B47" s="821"/>
      <c r="C47" s="275" t="s">
        <v>86</v>
      </c>
      <c r="D47" s="90"/>
      <c r="E47" s="67" t="s">
        <v>87</v>
      </c>
      <c r="F47" s="67"/>
      <c r="G47" s="68">
        <f>D47</f>
        <v>0</v>
      </c>
      <c r="H47" s="90"/>
      <c r="I47" s="67" t="s">
        <v>87</v>
      </c>
      <c r="J47" s="67"/>
      <c r="K47" s="68">
        <f>H47</f>
        <v>0</v>
      </c>
      <c r="L47" s="91"/>
      <c r="M47" s="91"/>
      <c r="N47" s="92"/>
      <c r="O47" s="92"/>
      <c r="P47"/>
      <c r="Q47"/>
      <c r="R47"/>
      <c r="S47"/>
      <c r="T47"/>
      <c r="U47"/>
      <c r="V47"/>
      <c r="W47"/>
      <c r="X47"/>
    </row>
    <row r="48" spans="1:24" s="12" customFormat="1" ht="34.5" hidden="1" thickBot="1">
      <c r="A48" s="811">
        <v>25010100</v>
      </c>
      <c r="B48" s="812"/>
      <c r="C48" s="275" t="s">
        <v>88</v>
      </c>
      <c r="D48" s="67" t="s">
        <v>87</v>
      </c>
      <c r="E48" s="67"/>
      <c r="F48" s="67"/>
      <c r="G48" s="68">
        <f aca="true" t="shared" si="3" ref="G48:G64">E48</f>
        <v>0</v>
      </c>
      <c r="H48" s="67" t="s">
        <v>87</v>
      </c>
      <c r="I48" s="67"/>
      <c r="J48" s="67"/>
      <c r="K48" s="68">
        <f aca="true" t="shared" si="4" ref="K48:K64">I48</f>
        <v>0</v>
      </c>
      <c r="L48" s="91"/>
      <c r="M48" s="91"/>
      <c r="N48" s="92"/>
      <c r="O48" s="92"/>
      <c r="P48"/>
      <c r="Q48"/>
      <c r="R48"/>
      <c r="S48"/>
      <c r="T48"/>
      <c r="U48"/>
      <c r="V48"/>
      <c r="W48"/>
      <c r="X48"/>
    </row>
    <row r="49" spans="1:24" s="12" customFormat="1" ht="23.25" hidden="1" thickBot="1">
      <c r="A49" s="811">
        <v>25010200</v>
      </c>
      <c r="B49" s="812"/>
      <c r="C49" s="275" t="s">
        <v>89</v>
      </c>
      <c r="D49" s="67" t="s">
        <v>87</v>
      </c>
      <c r="E49" s="67"/>
      <c r="F49" s="67"/>
      <c r="G49" s="68">
        <f t="shared" si="3"/>
        <v>0</v>
      </c>
      <c r="H49" s="67" t="s">
        <v>87</v>
      </c>
      <c r="I49" s="67"/>
      <c r="J49" s="67"/>
      <c r="K49" s="68">
        <f t="shared" si="4"/>
        <v>0</v>
      </c>
      <c r="L49" s="91"/>
      <c r="M49" s="91"/>
      <c r="N49" s="92"/>
      <c r="O49" s="92"/>
      <c r="P49"/>
      <c r="Q49"/>
      <c r="R49"/>
      <c r="S49"/>
      <c r="T49"/>
      <c r="U49"/>
      <c r="V49"/>
      <c r="W49"/>
      <c r="X49"/>
    </row>
    <row r="50" spans="1:24" s="12" customFormat="1" ht="13.5" hidden="1" thickBot="1">
      <c r="A50" s="811">
        <v>25010300</v>
      </c>
      <c r="B50" s="812"/>
      <c r="C50" s="275" t="s">
        <v>90</v>
      </c>
      <c r="D50" s="67" t="s">
        <v>87</v>
      </c>
      <c r="E50" s="67"/>
      <c r="F50" s="67"/>
      <c r="G50" s="68">
        <f t="shared" si="3"/>
        <v>0</v>
      </c>
      <c r="H50" s="67" t="s">
        <v>87</v>
      </c>
      <c r="I50" s="67"/>
      <c r="J50" s="67"/>
      <c r="K50" s="68">
        <f t="shared" si="4"/>
        <v>0</v>
      </c>
      <c r="L50" s="91"/>
      <c r="M50" s="91"/>
      <c r="N50" s="92"/>
      <c r="O50" s="92"/>
      <c r="P50"/>
      <c r="Q50"/>
      <c r="R50"/>
      <c r="S50"/>
      <c r="T50"/>
      <c r="U50"/>
      <c r="V50"/>
      <c r="W50"/>
      <c r="X50"/>
    </row>
    <row r="51" spans="1:24" s="12" customFormat="1" ht="23.25" hidden="1" thickBot="1">
      <c r="A51" s="811">
        <v>25010400</v>
      </c>
      <c r="B51" s="812"/>
      <c r="C51" s="275" t="s">
        <v>91</v>
      </c>
      <c r="D51" s="67" t="s">
        <v>87</v>
      </c>
      <c r="E51" s="67"/>
      <c r="F51" s="67"/>
      <c r="G51" s="68">
        <f t="shared" si="3"/>
        <v>0</v>
      </c>
      <c r="H51" s="67" t="s">
        <v>87</v>
      </c>
      <c r="I51" s="67"/>
      <c r="J51" s="67"/>
      <c r="K51" s="68">
        <f t="shared" si="4"/>
        <v>0</v>
      </c>
      <c r="L51" s="91"/>
      <c r="M51" s="91"/>
      <c r="N51" s="92"/>
      <c r="O51" s="92"/>
      <c r="P51"/>
      <c r="Q51"/>
      <c r="R51"/>
      <c r="S51"/>
      <c r="T51"/>
      <c r="U51"/>
      <c r="V51"/>
      <c r="W51"/>
      <c r="X51"/>
    </row>
    <row r="52" spans="1:24" s="12" customFormat="1" ht="23.25" hidden="1" thickBot="1">
      <c r="A52" s="811">
        <v>25020100</v>
      </c>
      <c r="B52" s="812"/>
      <c r="C52" s="275" t="s">
        <v>92</v>
      </c>
      <c r="D52" s="67" t="s">
        <v>87</v>
      </c>
      <c r="E52" s="67"/>
      <c r="F52" s="67"/>
      <c r="G52" s="68">
        <f t="shared" si="3"/>
        <v>0</v>
      </c>
      <c r="H52" s="67" t="s">
        <v>87</v>
      </c>
      <c r="I52" s="67"/>
      <c r="J52" s="67"/>
      <c r="K52" s="68">
        <f t="shared" si="4"/>
        <v>0</v>
      </c>
      <c r="L52" s="91"/>
      <c r="M52" s="91"/>
      <c r="N52" s="92"/>
      <c r="O52" s="92"/>
      <c r="P52"/>
      <c r="Q52"/>
      <c r="R52"/>
      <c r="S52"/>
      <c r="T52"/>
      <c r="U52"/>
      <c r="V52"/>
      <c r="W52"/>
      <c r="X52"/>
    </row>
    <row r="53" spans="1:24" s="12" customFormat="1" ht="23.25" hidden="1" thickBot="1">
      <c r="A53" s="811">
        <v>25020200</v>
      </c>
      <c r="B53" s="812"/>
      <c r="C53" s="74" t="s">
        <v>93</v>
      </c>
      <c r="D53" s="67" t="s">
        <v>87</v>
      </c>
      <c r="E53" s="67"/>
      <c r="F53" s="67"/>
      <c r="G53" s="68">
        <f t="shared" si="3"/>
        <v>0</v>
      </c>
      <c r="H53" s="67" t="s">
        <v>87</v>
      </c>
      <c r="I53" s="67"/>
      <c r="J53" s="67"/>
      <c r="K53" s="68">
        <f t="shared" si="4"/>
        <v>0</v>
      </c>
      <c r="L53" s="91"/>
      <c r="M53" s="91"/>
      <c r="N53" s="92"/>
      <c r="O53" s="92"/>
      <c r="P53"/>
      <c r="Q53"/>
      <c r="R53"/>
      <c r="S53"/>
      <c r="T53"/>
      <c r="U53"/>
      <c r="V53"/>
      <c r="W53"/>
      <c r="X53"/>
    </row>
    <row r="54" spans="1:24" s="12" customFormat="1" ht="23.25" hidden="1" thickBot="1">
      <c r="A54" s="811"/>
      <c r="B54" s="812"/>
      <c r="C54" s="74" t="s">
        <v>94</v>
      </c>
      <c r="D54" s="67" t="s">
        <v>87</v>
      </c>
      <c r="E54" s="67"/>
      <c r="F54" s="67"/>
      <c r="G54" s="68">
        <f t="shared" si="3"/>
        <v>0</v>
      </c>
      <c r="H54" s="67" t="s">
        <v>87</v>
      </c>
      <c r="I54" s="67"/>
      <c r="J54" s="67"/>
      <c r="K54" s="68">
        <f t="shared" si="4"/>
        <v>0</v>
      </c>
      <c r="L54" s="91"/>
      <c r="M54" s="91"/>
      <c r="N54" s="92"/>
      <c r="O54" s="92"/>
      <c r="P54"/>
      <c r="Q54"/>
      <c r="R54"/>
      <c r="S54"/>
      <c r="T54"/>
      <c r="U54"/>
      <c r="V54"/>
      <c r="W54"/>
      <c r="X54"/>
    </row>
    <row r="55" spans="1:24" s="12" customFormat="1" ht="13.5" customHeight="1" hidden="1" thickBot="1">
      <c r="A55" s="26"/>
      <c r="B55" s="67"/>
      <c r="C55" s="74"/>
      <c r="D55" s="67" t="s">
        <v>87</v>
      </c>
      <c r="E55" s="67"/>
      <c r="F55" s="67"/>
      <c r="G55" s="68">
        <f t="shared" si="3"/>
        <v>0</v>
      </c>
      <c r="H55" s="67" t="s">
        <v>87</v>
      </c>
      <c r="I55" s="67"/>
      <c r="J55" s="67"/>
      <c r="K55" s="68">
        <f t="shared" si="4"/>
        <v>0</v>
      </c>
      <c r="L55" s="91"/>
      <c r="M55" s="91"/>
      <c r="N55" s="92"/>
      <c r="O55" s="92"/>
      <c r="P55"/>
      <c r="Q55"/>
      <c r="R55"/>
      <c r="S55"/>
      <c r="T55"/>
      <c r="U55"/>
      <c r="V55"/>
      <c r="W55"/>
      <c r="X55"/>
    </row>
    <row r="56" spans="1:24" s="12" customFormat="1" ht="13.5" customHeight="1" hidden="1" thickBot="1">
      <c r="A56" s="26"/>
      <c r="B56" s="67"/>
      <c r="C56" s="74"/>
      <c r="D56" s="67" t="s">
        <v>87</v>
      </c>
      <c r="E56" s="67"/>
      <c r="F56" s="67"/>
      <c r="G56" s="68">
        <f t="shared" si="3"/>
        <v>0</v>
      </c>
      <c r="H56" s="67" t="s">
        <v>87</v>
      </c>
      <c r="I56" s="67"/>
      <c r="J56" s="67"/>
      <c r="K56" s="68">
        <f t="shared" si="4"/>
        <v>0</v>
      </c>
      <c r="L56" s="91"/>
      <c r="M56" s="91"/>
      <c r="N56" s="92"/>
      <c r="O56" s="92"/>
      <c r="P56"/>
      <c r="Q56"/>
      <c r="R56"/>
      <c r="S56"/>
      <c r="T56"/>
      <c r="U56"/>
      <c r="V56"/>
      <c r="W56"/>
      <c r="X56"/>
    </row>
    <row r="57" spans="1:24" s="12" customFormat="1" ht="13.5" hidden="1" thickBot="1">
      <c r="A57" s="818"/>
      <c r="B57" s="819"/>
      <c r="C57" s="72" t="s">
        <v>95</v>
      </c>
      <c r="D57" s="67">
        <f>D47</f>
        <v>0</v>
      </c>
      <c r="E57" s="67">
        <f>SUM(E48:E54)</f>
        <v>0</v>
      </c>
      <c r="F57" s="67">
        <f>SUM(F48:F54)</f>
        <v>0</v>
      </c>
      <c r="G57" s="68">
        <f t="shared" si="3"/>
        <v>0</v>
      </c>
      <c r="H57" s="67">
        <f>H47</f>
        <v>0</v>
      </c>
      <c r="I57" s="67">
        <f>SUM(I48:I54)</f>
        <v>0</v>
      </c>
      <c r="J57" s="67">
        <f>SUM(J48:J54)</f>
        <v>0</v>
      </c>
      <c r="K57" s="68">
        <f t="shared" si="4"/>
        <v>0</v>
      </c>
      <c r="L57" s="91"/>
      <c r="M57" s="91"/>
      <c r="N57" s="92"/>
      <c r="O57" s="92"/>
      <c r="P57"/>
      <c r="Q57"/>
      <c r="R57"/>
      <c r="S57"/>
      <c r="T57"/>
      <c r="U57"/>
      <c r="V57"/>
      <c r="W57"/>
      <c r="X57"/>
    </row>
    <row r="58" spans="1:24" s="12" customFormat="1" ht="13.5" hidden="1" thickBot="1">
      <c r="A58" s="811">
        <v>208100</v>
      </c>
      <c r="B58" s="812"/>
      <c r="C58" s="74" t="s">
        <v>96</v>
      </c>
      <c r="D58" s="67" t="s">
        <v>87</v>
      </c>
      <c r="E58" s="67"/>
      <c r="F58" s="67"/>
      <c r="G58" s="68">
        <f t="shared" si="3"/>
        <v>0</v>
      </c>
      <c r="H58" s="67" t="s">
        <v>87</v>
      </c>
      <c r="I58" s="67"/>
      <c r="J58" s="67"/>
      <c r="K58" s="68">
        <f t="shared" si="4"/>
        <v>0</v>
      </c>
      <c r="L58" s="91"/>
      <c r="M58" s="91"/>
      <c r="N58" s="92"/>
      <c r="O58" s="92"/>
      <c r="P58"/>
      <c r="Q58"/>
      <c r="R58"/>
      <c r="S58"/>
      <c r="T58"/>
      <c r="U58"/>
      <c r="V58"/>
      <c r="W58"/>
      <c r="X58"/>
    </row>
    <row r="59" spans="1:24" s="12" customFormat="1" ht="13.5" hidden="1" thickBot="1">
      <c r="A59" s="811">
        <v>208200</v>
      </c>
      <c r="B59" s="812"/>
      <c r="C59" s="74" t="s">
        <v>97</v>
      </c>
      <c r="D59" s="67" t="s">
        <v>87</v>
      </c>
      <c r="E59" s="67"/>
      <c r="F59" s="67"/>
      <c r="G59" s="68">
        <f t="shared" si="3"/>
        <v>0</v>
      </c>
      <c r="H59" s="67" t="s">
        <v>87</v>
      </c>
      <c r="I59" s="67"/>
      <c r="J59" s="67"/>
      <c r="K59" s="68">
        <f t="shared" si="4"/>
        <v>0</v>
      </c>
      <c r="L59" s="91"/>
      <c r="M59" s="91"/>
      <c r="N59" s="92"/>
      <c r="O59" s="92"/>
      <c r="P59"/>
      <c r="Q59"/>
      <c r="R59"/>
      <c r="S59"/>
      <c r="T59"/>
      <c r="U59"/>
      <c r="V59"/>
      <c r="W59"/>
      <c r="X59"/>
    </row>
    <row r="60" spans="1:24" s="12" customFormat="1" ht="34.5" hidden="1" thickBot="1">
      <c r="A60" s="811">
        <v>208400</v>
      </c>
      <c r="B60" s="812"/>
      <c r="C60" s="74" t="s">
        <v>98</v>
      </c>
      <c r="D60" s="67" t="s">
        <v>87</v>
      </c>
      <c r="E60" s="67"/>
      <c r="F60" s="67"/>
      <c r="G60" s="68">
        <f t="shared" si="3"/>
        <v>0</v>
      </c>
      <c r="H60" s="67" t="s">
        <v>87</v>
      </c>
      <c r="I60" s="67"/>
      <c r="J60" s="67"/>
      <c r="K60" s="68">
        <f t="shared" si="4"/>
        <v>0</v>
      </c>
      <c r="L60" s="91"/>
      <c r="M60" s="91"/>
      <c r="N60" s="92"/>
      <c r="O60" s="92"/>
      <c r="P60"/>
      <c r="Q60"/>
      <c r="R60"/>
      <c r="S60"/>
      <c r="T60"/>
      <c r="U60"/>
      <c r="V60"/>
      <c r="W60"/>
      <c r="X60"/>
    </row>
    <row r="61" spans="1:24" s="12" customFormat="1" ht="13.5" hidden="1" thickBot="1">
      <c r="A61" s="811"/>
      <c r="B61" s="812"/>
      <c r="C61" s="72" t="s">
        <v>99</v>
      </c>
      <c r="D61" s="67" t="s">
        <v>87</v>
      </c>
      <c r="E61" s="73">
        <f>SUM(E58:E60)</f>
        <v>0</v>
      </c>
      <c r="F61" s="73">
        <f>SUM(F58:F60)</f>
        <v>0</v>
      </c>
      <c r="G61" s="68">
        <f t="shared" si="3"/>
        <v>0</v>
      </c>
      <c r="H61" s="67" t="s">
        <v>87</v>
      </c>
      <c r="I61" s="73">
        <f>SUM(I58:I60)</f>
        <v>0</v>
      </c>
      <c r="J61" s="73">
        <f>SUM(J58:J60)</f>
        <v>0</v>
      </c>
      <c r="K61" s="68">
        <f t="shared" si="4"/>
        <v>0</v>
      </c>
      <c r="L61" s="91"/>
      <c r="M61" s="93"/>
      <c r="N61" s="94"/>
      <c r="O61" s="94"/>
      <c r="P61"/>
      <c r="Q61"/>
      <c r="R61"/>
      <c r="S61"/>
      <c r="T61"/>
      <c r="U61"/>
      <c r="V61"/>
      <c r="W61"/>
      <c r="X61"/>
    </row>
    <row r="62" spans="1:24" s="12" customFormat="1" ht="23.25" hidden="1" thickBot="1">
      <c r="A62" s="811">
        <v>4122</v>
      </c>
      <c r="B62" s="812"/>
      <c r="C62" s="74" t="s">
        <v>100</v>
      </c>
      <c r="D62" s="67" t="s">
        <v>87</v>
      </c>
      <c r="E62" s="73"/>
      <c r="F62" s="73"/>
      <c r="G62" s="68">
        <f t="shared" si="3"/>
        <v>0</v>
      </c>
      <c r="H62" s="67" t="s">
        <v>87</v>
      </c>
      <c r="I62" s="73"/>
      <c r="J62" s="73"/>
      <c r="K62" s="68">
        <f t="shared" si="4"/>
        <v>0</v>
      </c>
      <c r="L62" s="91"/>
      <c r="M62" s="93"/>
      <c r="N62" s="94"/>
      <c r="O62" s="94"/>
      <c r="P62"/>
      <c r="Q62"/>
      <c r="R62"/>
      <c r="S62"/>
      <c r="T62"/>
      <c r="U62"/>
      <c r="V62"/>
      <c r="W62"/>
      <c r="X62"/>
    </row>
    <row r="63" spans="1:24" s="12" customFormat="1" ht="23.25" hidden="1" thickBot="1">
      <c r="A63" s="811">
        <v>4123</v>
      </c>
      <c r="B63" s="812"/>
      <c r="C63" s="74" t="s">
        <v>101</v>
      </c>
      <c r="D63" s="67" t="s">
        <v>87</v>
      </c>
      <c r="E63" s="75"/>
      <c r="F63" s="75"/>
      <c r="G63" s="68">
        <f t="shared" si="3"/>
        <v>0</v>
      </c>
      <c r="H63" s="67" t="s">
        <v>87</v>
      </c>
      <c r="I63" s="75"/>
      <c r="J63" s="75"/>
      <c r="K63" s="68">
        <f t="shared" si="4"/>
        <v>0</v>
      </c>
      <c r="L63" s="91"/>
      <c r="M63" s="93"/>
      <c r="N63" s="94"/>
      <c r="O63" s="94"/>
      <c r="P63"/>
      <c r="Q63"/>
      <c r="R63"/>
      <c r="S63"/>
      <c r="T63"/>
      <c r="U63"/>
      <c r="V63"/>
      <c r="W63"/>
      <c r="X63"/>
    </row>
    <row r="64" spans="1:24" s="12" customFormat="1" ht="13.5" hidden="1" thickBot="1">
      <c r="A64" s="813"/>
      <c r="B64" s="814"/>
      <c r="C64" s="76" t="s">
        <v>102</v>
      </c>
      <c r="D64" s="77" t="s">
        <v>87</v>
      </c>
      <c r="E64" s="78">
        <f>E63+E62</f>
        <v>0</v>
      </c>
      <c r="F64" s="78">
        <f>F63+F62</f>
        <v>0</v>
      </c>
      <c r="G64" s="68">
        <f t="shared" si="3"/>
        <v>0</v>
      </c>
      <c r="H64" s="77" t="s">
        <v>87</v>
      </c>
      <c r="I64" s="78">
        <f>I63+I62</f>
        <v>0</v>
      </c>
      <c r="J64" s="78">
        <f>J63+J62</f>
        <v>0</v>
      </c>
      <c r="K64" s="68">
        <f t="shared" si="4"/>
        <v>0</v>
      </c>
      <c r="L64" s="91"/>
      <c r="M64" s="93"/>
      <c r="N64" s="94"/>
      <c r="O64" s="94"/>
      <c r="P64"/>
      <c r="Q64"/>
      <c r="R64"/>
      <c r="S64"/>
      <c r="T64"/>
      <c r="U64"/>
      <c r="V64"/>
      <c r="W64"/>
      <c r="X64"/>
    </row>
    <row r="65" spans="1:24" s="12" customFormat="1" ht="13.5" hidden="1" thickBot="1">
      <c r="A65" s="611"/>
      <c r="B65" s="815"/>
      <c r="C65" s="276" t="s">
        <v>63</v>
      </c>
      <c r="D65" s="80">
        <f>D47</f>
        <v>0</v>
      </c>
      <c r="E65" s="81">
        <f>E64+E61+E57</f>
        <v>0</v>
      </c>
      <c r="F65" s="81">
        <f>F64+F61+F57</f>
        <v>0</v>
      </c>
      <c r="G65" s="68">
        <f>E65+D65</f>
        <v>0</v>
      </c>
      <c r="H65" s="80">
        <f>H47</f>
        <v>0</v>
      </c>
      <c r="I65" s="81">
        <f>I64+I61+I57</f>
        <v>0</v>
      </c>
      <c r="J65" s="81">
        <f>J64+J61+J57</f>
        <v>0</v>
      </c>
      <c r="K65" s="68">
        <f>I65+H65</f>
        <v>0</v>
      </c>
      <c r="L65" s="95"/>
      <c r="M65" s="95"/>
      <c r="N65" s="94"/>
      <c r="O65" s="94"/>
      <c r="P65"/>
      <c r="Q65"/>
      <c r="R65"/>
      <c r="S65"/>
      <c r="T65"/>
      <c r="U65"/>
      <c r="V65"/>
      <c r="W65"/>
      <c r="X65"/>
    </row>
    <row r="66" spans="1:16" ht="15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38.25" customHeight="1">
      <c r="A67" s="563" t="str">
        <f>CONCATENATE("3. Розподіл граничного обсягу видатків загального фонду  районного бюджету на ",Лист1!B11," рік , та індикативних прогнозних показників на ",Лист1!B12," - ",Лист1!B13," роки за бюджетними програмами та підпрограмами")</f>
        <v>3. Розподіл граничного обсягу видатків загального фонду  районного бюджету на 20__ рік , та індикативних прогнозних показників на 20__ - 20__ роки за бюджетними програмами та підпрограмами</v>
      </c>
      <c r="B67" s="563"/>
      <c r="C67" s="563"/>
      <c r="D67" s="563"/>
      <c r="E67" s="563"/>
      <c r="F67" s="563"/>
      <c r="G67" s="563"/>
      <c r="H67" s="563"/>
      <c r="I67" s="563"/>
      <c r="J67" s="563"/>
      <c r="K67" s="563"/>
      <c r="L67" s="563"/>
      <c r="M67" s="563"/>
      <c r="N67" s="563"/>
      <c r="O67" s="10"/>
      <c r="P67" s="10"/>
    </row>
    <row r="68" spans="1:16" ht="16.5" thickBo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t="s">
        <v>317</v>
      </c>
      <c r="P68" s="10"/>
    </row>
    <row r="69" spans="1:16" ht="62.25" customHeight="1">
      <c r="A69" s="816" t="s">
        <v>13</v>
      </c>
      <c r="B69" s="817"/>
      <c r="C69" s="512" t="s">
        <v>2</v>
      </c>
      <c r="D69" s="810" t="s">
        <v>234</v>
      </c>
      <c r="E69" s="810"/>
      <c r="F69" s="810" t="str">
        <f>Лист1!A9</f>
        <v>20__ рік 
(звіт)</v>
      </c>
      <c r="G69" s="810"/>
      <c r="H69" s="810" t="str">
        <f>Лист1!A10</f>
        <v>20__ рік (затверджено з урахуванням внесених змін  )</v>
      </c>
      <c r="I69" s="810"/>
      <c r="J69" s="810" t="str">
        <f>Лист1!A11</f>
        <v>20__  рік
(проект)</v>
      </c>
      <c r="K69" s="810"/>
      <c r="L69" s="810" t="str">
        <f>Лист1!A12</f>
        <v>20__ рік
(прогноз)</v>
      </c>
      <c r="M69" s="810"/>
      <c r="N69" s="810" t="str">
        <f>Лист1!A13</f>
        <v>20__ рік
(прогноз)</v>
      </c>
      <c r="O69" s="835"/>
      <c r="P69" s="10"/>
    </row>
    <row r="70" spans="1:16" ht="15.75">
      <c r="A70" s="277">
        <v>1</v>
      </c>
      <c r="B70" s="278">
        <v>2</v>
      </c>
      <c r="C70" s="278">
        <v>2</v>
      </c>
      <c r="D70" s="836">
        <v>3</v>
      </c>
      <c r="E70" s="837"/>
      <c r="F70" s="836">
        <v>4</v>
      </c>
      <c r="G70" s="837"/>
      <c r="H70" s="836">
        <v>5</v>
      </c>
      <c r="I70" s="837"/>
      <c r="J70" s="836">
        <v>6</v>
      </c>
      <c r="K70" s="837"/>
      <c r="L70" s="836">
        <v>7</v>
      </c>
      <c r="M70" s="837"/>
      <c r="N70" s="836">
        <v>8</v>
      </c>
      <c r="O70" s="837"/>
      <c r="P70" s="10"/>
    </row>
    <row r="71" spans="1:16" ht="19.5" customHeight="1">
      <c r="A71" s="279"/>
      <c r="B71" s="280" t="s">
        <v>235</v>
      </c>
      <c r="C71" s="281" t="s">
        <v>299</v>
      </c>
      <c r="D71" s="836"/>
      <c r="E71" s="837"/>
      <c r="F71" s="836"/>
      <c r="G71" s="837"/>
      <c r="H71" s="836"/>
      <c r="I71" s="837"/>
      <c r="J71" s="836"/>
      <c r="K71" s="837"/>
      <c r="L71" s="836"/>
      <c r="M71" s="837"/>
      <c r="N71" s="836"/>
      <c r="O71" s="837"/>
      <c r="P71" s="10"/>
    </row>
    <row r="72" spans="1:16" ht="19.5" customHeight="1">
      <c r="A72" s="279"/>
      <c r="B72" s="280"/>
      <c r="C72" s="282" t="str">
        <f>CONCATENATE(Лист1!$A$20,Лист1!$B$20)</f>
        <v>Підпрограма  1</v>
      </c>
      <c r="D72" s="836"/>
      <c r="E72" s="837"/>
      <c r="F72" s="838"/>
      <c r="G72" s="837"/>
      <c r="H72" s="838"/>
      <c r="I72" s="837"/>
      <c r="J72" s="838"/>
      <c r="K72" s="837"/>
      <c r="L72" s="838"/>
      <c r="M72" s="837"/>
      <c r="N72" s="838"/>
      <c r="O72" s="837"/>
      <c r="P72" s="10"/>
    </row>
    <row r="73" spans="1:16" ht="19.5" customHeight="1">
      <c r="A73" s="279"/>
      <c r="B73" s="280" t="s">
        <v>236</v>
      </c>
      <c r="C73" s="282" t="str">
        <f>CONCATENATE(Лист1!$A$23,Лист1!$B$23)</f>
        <v>Підпрограма  2</v>
      </c>
      <c r="D73" s="836"/>
      <c r="E73" s="837"/>
      <c r="F73" s="836"/>
      <c r="G73" s="837"/>
      <c r="H73" s="836"/>
      <c r="I73" s="837"/>
      <c r="J73" s="836"/>
      <c r="K73" s="837"/>
      <c r="L73" s="836"/>
      <c r="M73" s="837"/>
      <c r="N73" s="836"/>
      <c r="O73" s="837"/>
      <c r="P73" s="10"/>
    </row>
    <row r="74" spans="1:16" ht="19.5" customHeight="1">
      <c r="A74" s="279"/>
      <c r="B74" s="280"/>
      <c r="C74" s="282"/>
      <c r="D74" s="836"/>
      <c r="E74" s="837"/>
      <c r="F74" s="839"/>
      <c r="G74" s="840"/>
      <c r="H74" s="838"/>
      <c r="I74" s="837"/>
      <c r="J74" s="838"/>
      <c r="K74" s="837"/>
      <c r="L74" s="838"/>
      <c r="M74" s="837"/>
      <c r="N74" s="838"/>
      <c r="O74" s="837"/>
      <c r="P74" s="10"/>
    </row>
    <row r="75" spans="1:16" ht="19.5" customHeight="1" hidden="1">
      <c r="A75" s="279"/>
      <c r="B75" s="280" t="s">
        <v>237</v>
      </c>
      <c r="C75" s="281"/>
      <c r="D75" s="836"/>
      <c r="E75" s="837"/>
      <c r="F75" s="836"/>
      <c r="G75" s="837"/>
      <c r="H75" s="836"/>
      <c r="I75" s="837"/>
      <c r="J75" s="836"/>
      <c r="K75" s="837"/>
      <c r="L75" s="836"/>
      <c r="M75" s="837"/>
      <c r="N75" s="836"/>
      <c r="O75" s="837"/>
      <c r="P75" s="10"/>
    </row>
    <row r="76" spans="1:16" ht="19.5" customHeight="1" hidden="1">
      <c r="A76" s="279"/>
      <c r="B76" s="280"/>
      <c r="C76" s="282"/>
      <c r="D76" s="836"/>
      <c r="E76" s="837"/>
      <c r="F76" s="838"/>
      <c r="G76" s="837"/>
      <c r="H76" s="838"/>
      <c r="I76" s="837"/>
      <c r="J76" s="838"/>
      <c r="K76" s="837"/>
      <c r="L76" s="838"/>
      <c r="M76" s="837"/>
      <c r="N76" s="838"/>
      <c r="O76" s="837"/>
      <c r="P76" s="10"/>
    </row>
    <row r="77" spans="1:16" ht="19.5" customHeight="1" hidden="1">
      <c r="A77" s="279"/>
      <c r="B77" s="280" t="s">
        <v>238</v>
      </c>
      <c r="C77" s="281"/>
      <c r="D77" s="836"/>
      <c r="E77" s="837"/>
      <c r="F77" s="836"/>
      <c r="G77" s="837"/>
      <c r="H77" s="836"/>
      <c r="I77" s="837"/>
      <c r="J77" s="836"/>
      <c r="K77" s="837"/>
      <c r="L77" s="836"/>
      <c r="M77" s="837"/>
      <c r="N77" s="836"/>
      <c r="O77" s="837"/>
      <c r="P77" s="10"/>
    </row>
    <row r="78" spans="1:16" ht="19.5" customHeight="1" hidden="1">
      <c r="A78" s="279"/>
      <c r="B78" s="280"/>
      <c r="C78" s="282"/>
      <c r="D78" s="836"/>
      <c r="E78" s="837"/>
      <c r="F78" s="839"/>
      <c r="G78" s="840"/>
      <c r="H78" s="838"/>
      <c r="I78" s="837"/>
      <c r="J78" s="838"/>
      <c r="K78" s="837"/>
      <c r="L78" s="838"/>
      <c r="M78" s="837"/>
      <c r="N78" s="838"/>
      <c r="O78" s="837"/>
      <c r="P78" s="10"/>
    </row>
    <row r="79" spans="1:16" ht="19.5" customHeight="1" hidden="1">
      <c r="A79" s="277"/>
      <c r="B79" s="280"/>
      <c r="C79" s="278"/>
      <c r="D79" s="836"/>
      <c r="E79" s="837"/>
      <c r="F79" s="836"/>
      <c r="G79" s="837"/>
      <c r="H79" s="836"/>
      <c r="I79" s="837"/>
      <c r="J79" s="836"/>
      <c r="K79" s="837"/>
      <c r="L79" s="836"/>
      <c r="M79" s="837"/>
      <c r="N79" s="836"/>
      <c r="O79" s="837"/>
      <c r="P79" s="10"/>
    </row>
    <row r="80" spans="1:16" ht="15.75" hidden="1">
      <c r="A80" s="277"/>
      <c r="B80" s="278"/>
      <c r="C80" s="278"/>
      <c r="D80" s="836"/>
      <c r="E80" s="837"/>
      <c r="F80" s="836"/>
      <c r="G80" s="837"/>
      <c r="H80" s="836"/>
      <c r="I80" s="837"/>
      <c r="J80" s="836"/>
      <c r="K80" s="837"/>
      <c r="L80" s="836"/>
      <c r="M80" s="837"/>
      <c r="N80" s="836"/>
      <c r="O80" s="837"/>
      <c r="P80" s="10"/>
    </row>
    <row r="81" spans="1:16" ht="15.75" hidden="1">
      <c r="A81" s="277"/>
      <c r="B81" s="278"/>
      <c r="C81" s="278"/>
      <c r="D81" s="836"/>
      <c r="E81" s="837"/>
      <c r="F81" s="836"/>
      <c r="G81" s="837"/>
      <c r="H81" s="836"/>
      <c r="I81" s="837"/>
      <c r="J81" s="836"/>
      <c r="K81" s="837"/>
      <c r="L81" s="836"/>
      <c r="M81" s="837"/>
      <c r="N81" s="836"/>
      <c r="O81" s="837"/>
      <c r="P81" s="10"/>
    </row>
    <row r="82" spans="1:16" ht="15.75" hidden="1">
      <c r="A82" s="277"/>
      <c r="B82" s="278"/>
      <c r="C82" s="278"/>
      <c r="D82" s="836"/>
      <c r="E82" s="837"/>
      <c r="F82" s="836"/>
      <c r="G82" s="837"/>
      <c r="H82" s="836"/>
      <c r="I82" s="837"/>
      <c r="J82" s="836"/>
      <c r="K82" s="837"/>
      <c r="L82" s="836"/>
      <c r="M82" s="837"/>
      <c r="N82" s="836"/>
      <c r="O82" s="837"/>
      <c r="P82" s="10"/>
    </row>
    <row r="83" spans="1:16" ht="15.75" hidden="1">
      <c r="A83" s="277"/>
      <c r="B83" s="278"/>
      <c r="C83" s="278"/>
      <c r="D83" s="836"/>
      <c r="E83" s="837"/>
      <c r="F83" s="836"/>
      <c r="G83" s="837"/>
      <c r="H83" s="836"/>
      <c r="I83" s="837"/>
      <c r="J83" s="836"/>
      <c r="K83" s="837"/>
      <c r="L83" s="836"/>
      <c r="M83" s="837"/>
      <c r="N83" s="836"/>
      <c r="O83" s="837"/>
      <c r="P83" s="10"/>
    </row>
    <row r="84" spans="1:16" ht="15.75">
      <c r="A84" s="277"/>
      <c r="B84" s="278"/>
      <c r="C84" s="278" t="s">
        <v>63</v>
      </c>
      <c r="D84" s="836"/>
      <c r="E84" s="837"/>
      <c r="F84" s="841">
        <f>SUM(F77+F75+F73+F71)</f>
        <v>0</v>
      </c>
      <c r="G84" s="842"/>
      <c r="H84" s="841">
        <f>SUM(H77+H75+H73+H71)</f>
        <v>0</v>
      </c>
      <c r="I84" s="842"/>
      <c r="J84" s="841">
        <f>SUM(J77+J75+J73+J71)</f>
        <v>0</v>
      </c>
      <c r="K84" s="842"/>
      <c r="L84" s="841">
        <f>SUM(L77+L75+L73+L71)</f>
        <v>0</v>
      </c>
      <c r="M84" s="842"/>
      <c r="N84" s="841">
        <f>SUM(N77+N75+N73+N71)</f>
        <v>0</v>
      </c>
      <c r="O84" s="842"/>
      <c r="P84" s="10"/>
    </row>
    <row r="85" spans="1:16" ht="15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15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39" customHeight="1">
      <c r="A87" s="563" t="str">
        <f>CONCATENATE("4. Розподіл граничного обсягу видатків спеціального фонду районного бюджету на ",Лист1!B11," рік , та індикативних прогнозних показників на",Лист1!B12," - ",Лист1!B13," роки за бюджетними програмами та підпрограмами")</f>
        <v>4. Розподіл граничного обсягу видатків спеціального фонду районного бюджету на 20__ рік , та індикативних прогнозних показників на20__ - 20__ роки за бюджетними програмами та підпрограмами</v>
      </c>
      <c r="B87" s="563"/>
      <c r="C87" s="563"/>
      <c r="D87" s="563"/>
      <c r="E87" s="563"/>
      <c r="F87" s="563"/>
      <c r="G87" s="563"/>
      <c r="H87" s="563"/>
      <c r="I87" s="563"/>
      <c r="J87" s="563"/>
      <c r="K87" s="563"/>
      <c r="L87" s="563"/>
      <c r="M87" s="563"/>
      <c r="N87" s="563"/>
      <c r="O87" s="10"/>
      <c r="P87" s="10"/>
    </row>
    <row r="88" spans="1:16" ht="16.5" thickBo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t="s">
        <v>317</v>
      </c>
      <c r="P88" s="10"/>
    </row>
    <row r="89" spans="1:16" ht="64.5" customHeight="1">
      <c r="A89" s="513" t="str">
        <f>A69</f>
        <v>КПКВК</v>
      </c>
      <c r="B89" s="514" t="s">
        <v>239</v>
      </c>
      <c r="C89" s="512" t="s">
        <v>2</v>
      </c>
      <c r="D89" s="810" t="s">
        <v>234</v>
      </c>
      <c r="E89" s="810"/>
      <c r="F89" s="810" t="str">
        <f>Лист1!A9</f>
        <v>20__ рік 
(звіт)</v>
      </c>
      <c r="G89" s="810"/>
      <c r="H89" s="810" t="str">
        <f>Лист1!A10</f>
        <v>20__ рік (затверджено з урахуванням внесених змін  )</v>
      </c>
      <c r="I89" s="810"/>
      <c r="J89" s="810" t="str">
        <f>Лист1!A11</f>
        <v>20__  рік
(проект)</v>
      </c>
      <c r="K89" s="810"/>
      <c r="L89" s="810" t="str">
        <f>Лист1!A12</f>
        <v>20__ рік
(прогноз)</v>
      </c>
      <c r="M89" s="810"/>
      <c r="N89" s="810" t="str">
        <f>Лист1!A13</f>
        <v>20__ рік
(прогноз)</v>
      </c>
      <c r="O89" s="835"/>
      <c r="P89" s="10"/>
    </row>
    <row r="90" spans="1:16" ht="15.75">
      <c r="A90" s="277">
        <v>1</v>
      </c>
      <c r="B90" s="278">
        <v>2</v>
      </c>
      <c r="C90" s="278">
        <v>2</v>
      </c>
      <c r="D90" s="836">
        <v>3</v>
      </c>
      <c r="E90" s="837"/>
      <c r="F90" s="836">
        <v>4</v>
      </c>
      <c r="G90" s="837"/>
      <c r="H90" s="836">
        <v>5</v>
      </c>
      <c r="I90" s="837"/>
      <c r="J90" s="836">
        <v>6</v>
      </c>
      <c r="K90" s="837"/>
      <c r="L90" s="836">
        <v>7</v>
      </c>
      <c r="M90" s="837"/>
      <c r="N90" s="836">
        <v>8</v>
      </c>
      <c r="O90" s="837"/>
      <c r="P90" s="10"/>
    </row>
    <row r="91" spans="1:16" ht="19.5" customHeight="1">
      <c r="A91" s="279"/>
      <c r="B91" s="280"/>
      <c r="C91" s="281" t="s">
        <v>299</v>
      </c>
      <c r="D91" s="836"/>
      <c r="E91" s="837"/>
      <c r="F91" s="836"/>
      <c r="G91" s="837"/>
      <c r="H91" s="836"/>
      <c r="I91" s="837"/>
      <c r="J91" s="836"/>
      <c r="K91" s="837"/>
      <c r="L91" s="836"/>
      <c r="M91" s="837"/>
      <c r="N91" s="836"/>
      <c r="O91" s="837"/>
      <c r="P91" s="10"/>
    </row>
    <row r="92" spans="1:16" ht="19.5" customHeight="1">
      <c r="A92" s="279"/>
      <c r="B92" s="280"/>
      <c r="C92" s="282" t="str">
        <f>CONCATENATE(Лист1!$A$20,Лист1!$B$20)</f>
        <v>Підпрограма  1</v>
      </c>
      <c r="D92" s="836"/>
      <c r="E92" s="837"/>
      <c r="F92" s="838"/>
      <c r="G92" s="837"/>
      <c r="H92" s="838"/>
      <c r="I92" s="837"/>
      <c r="J92" s="838"/>
      <c r="K92" s="837"/>
      <c r="L92" s="838"/>
      <c r="M92" s="837"/>
      <c r="N92" s="838"/>
      <c r="O92" s="837"/>
      <c r="P92" s="10"/>
    </row>
    <row r="93" spans="1:16" ht="19.5" customHeight="1">
      <c r="A93" s="279"/>
      <c r="B93" s="280"/>
      <c r="C93" s="282" t="str">
        <f>CONCATENATE(Лист1!$A$23,Лист1!$B$23)</f>
        <v>Підпрограма  2</v>
      </c>
      <c r="D93" s="836"/>
      <c r="E93" s="837"/>
      <c r="F93" s="836"/>
      <c r="G93" s="837"/>
      <c r="H93" s="836"/>
      <c r="I93" s="837"/>
      <c r="J93" s="836"/>
      <c r="K93" s="837"/>
      <c r="L93" s="836"/>
      <c r="M93" s="837"/>
      <c r="N93" s="836"/>
      <c r="O93" s="837"/>
      <c r="P93" s="10"/>
    </row>
    <row r="94" spans="1:16" ht="19.5" customHeight="1" hidden="1">
      <c r="A94" s="279"/>
      <c r="B94" s="280"/>
      <c r="C94" s="282"/>
      <c r="D94" s="836"/>
      <c r="E94" s="837"/>
      <c r="F94" s="838"/>
      <c r="G94" s="837"/>
      <c r="H94" s="838"/>
      <c r="I94" s="837"/>
      <c r="J94" s="838"/>
      <c r="K94" s="837"/>
      <c r="L94" s="838"/>
      <c r="M94" s="837"/>
      <c r="N94" s="838"/>
      <c r="O94" s="837"/>
      <c r="P94" s="10"/>
    </row>
    <row r="95" spans="1:16" ht="19.5" customHeight="1" hidden="1">
      <c r="A95" s="279"/>
      <c r="B95" s="280"/>
      <c r="C95" s="281"/>
      <c r="D95" s="836"/>
      <c r="E95" s="837"/>
      <c r="F95" s="836"/>
      <c r="G95" s="837"/>
      <c r="H95" s="836"/>
      <c r="I95" s="837"/>
      <c r="J95" s="836"/>
      <c r="K95" s="837"/>
      <c r="L95" s="836"/>
      <c r="M95" s="837"/>
      <c r="N95" s="836"/>
      <c r="O95" s="837"/>
      <c r="P95" s="10"/>
    </row>
    <row r="96" spans="1:16" ht="19.5" customHeight="1" hidden="1">
      <c r="A96" s="279"/>
      <c r="B96" s="280"/>
      <c r="C96" s="282"/>
      <c r="D96" s="836"/>
      <c r="E96" s="837"/>
      <c r="F96" s="838"/>
      <c r="G96" s="837"/>
      <c r="H96" s="838"/>
      <c r="I96" s="837"/>
      <c r="J96" s="838"/>
      <c r="K96" s="837"/>
      <c r="L96" s="838"/>
      <c r="M96" s="837"/>
      <c r="N96" s="838"/>
      <c r="O96" s="837"/>
      <c r="P96" s="10"/>
    </row>
    <row r="97" spans="1:16" ht="19.5" customHeight="1" hidden="1">
      <c r="A97" s="279"/>
      <c r="B97" s="280"/>
      <c r="C97" s="281"/>
      <c r="D97" s="836"/>
      <c r="E97" s="837"/>
      <c r="F97" s="836"/>
      <c r="G97" s="837"/>
      <c r="H97" s="836"/>
      <c r="I97" s="837"/>
      <c r="J97" s="836"/>
      <c r="K97" s="837"/>
      <c r="L97" s="836"/>
      <c r="M97" s="837"/>
      <c r="N97" s="836"/>
      <c r="O97" s="837"/>
      <c r="P97" s="10"/>
    </row>
    <row r="98" spans="1:16" ht="19.5" customHeight="1" hidden="1">
      <c r="A98" s="279"/>
      <c r="B98" s="280"/>
      <c r="C98" s="282"/>
      <c r="D98" s="836"/>
      <c r="E98" s="837"/>
      <c r="F98" s="839"/>
      <c r="G98" s="840"/>
      <c r="H98" s="838"/>
      <c r="I98" s="837"/>
      <c r="J98" s="838"/>
      <c r="K98" s="837"/>
      <c r="L98" s="838"/>
      <c r="M98" s="837"/>
      <c r="N98" s="838"/>
      <c r="O98" s="837"/>
      <c r="P98" s="10"/>
    </row>
    <row r="99" spans="1:16" ht="19.5" customHeight="1" hidden="1">
      <c r="A99" s="277"/>
      <c r="B99" s="278"/>
      <c r="C99" s="278"/>
      <c r="D99" s="836"/>
      <c r="E99" s="837"/>
      <c r="F99" s="836"/>
      <c r="G99" s="837"/>
      <c r="H99" s="836"/>
      <c r="I99" s="837"/>
      <c r="J99" s="836"/>
      <c r="K99" s="837"/>
      <c r="L99" s="836"/>
      <c r="M99" s="837"/>
      <c r="N99" s="836"/>
      <c r="O99" s="837"/>
      <c r="P99" s="10"/>
    </row>
    <row r="100" spans="1:16" ht="19.5" customHeight="1" hidden="1">
      <c r="A100" s="277"/>
      <c r="B100" s="278"/>
      <c r="C100" s="278"/>
      <c r="D100" s="836"/>
      <c r="E100" s="837"/>
      <c r="F100" s="836"/>
      <c r="G100" s="837"/>
      <c r="H100" s="836"/>
      <c r="I100" s="837"/>
      <c r="J100" s="836"/>
      <c r="K100" s="837"/>
      <c r="L100" s="836"/>
      <c r="M100" s="837"/>
      <c r="N100" s="836"/>
      <c r="O100" s="837"/>
      <c r="P100" s="10"/>
    </row>
    <row r="101" spans="1:16" ht="19.5" customHeight="1" hidden="1">
      <c r="A101" s="277"/>
      <c r="B101" s="278"/>
      <c r="C101" s="278"/>
      <c r="D101" s="836"/>
      <c r="E101" s="837"/>
      <c r="F101" s="836"/>
      <c r="G101" s="837"/>
      <c r="H101" s="836"/>
      <c r="I101" s="837"/>
      <c r="J101" s="836"/>
      <c r="K101" s="837"/>
      <c r="L101" s="836"/>
      <c r="M101" s="837"/>
      <c r="N101" s="836"/>
      <c r="O101" s="837"/>
      <c r="P101" s="10"/>
    </row>
    <row r="102" spans="1:16" ht="19.5" customHeight="1" hidden="1">
      <c r="A102" s="277"/>
      <c r="B102" s="278"/>
      <c r="C102" s="278"/>
      <c r="D102" s="836"/>
      <c r="E102" s="837"/>
      <c r="F102" s="836"/>
      <c r="G102" s="837"/>
      <c r="H102" s="836"/>
      <c r="I102" s="837"/>
      <c r="J102" s="836"/>
      <c r="K102" s="837"/>
      <c r="L102" s="836"/>
      <c r="M102" s="837"/>
      <c r="N102" s="836"/>
      <c r="O102" s="837"/>
      <c r="P102" s="10"/>
    </row>
    <row r="103" spans="1:16" ht="19.5" customHeight="1" hidden="1">
      <c r="A103" s="277"/>
      <c r="B103" s="278"/>
      <c r="C103" s="278"/>
      <c r="D103" s="836"/>
      <c r="E103" s="837"/>
      <c r="F103" s="836"/>
      <c r="G103" s="837"/>
      <c r="H103" s="836"/>
      <c r="I103" s="837"/>
      <c r="J103" s="836"/>
      <c r="K103" s="837"/>
      <c r="L103" s="836"/>
      <c r="M103" s="837"/>
      <c r="N103" s="836"/>
      <c r="O103" s="837"/>
      <c r="P103" s="10"/>
    </row>
    <row r="104" spans="1:16" ht="15.75">
      <c r="A104" s="277"/>
      <c r="B104" s="278"/>
      <c r="C104" s="278" t="s">
        <v>63</v>
      </c>
      <c r="D104" s="836"/>
      <c r="E104" s="837"/>
      <c r="F104" s="841">
        <f>F97+F93+F95+F91</f>
        <v>0</v>
      </c>
      <c r="G104" s="842"/>
      <c r="H104" s="841">
        <f>H97+H93+H95+H91</f>
        <v>0</v>
      </c>
      <c r="I104" s="842"/>
      <c r="J104" s="841">
        <f>J97+J93+J95+J91</f>
        <v>0</v>
      </c>
      <c r="K104" s="842"/>
      <c r="L104" s="841">
        <f>L97+L93+L95+L91</f>
        <v>0</v>
      </c>
      <c r="M104" s="842"/>
      <c r="N104" s="841">
        <f>N97+N93+N95+N91</f>
        <v>0</v>
      </c>
      <c r="O104" s="842"/>
      <c r="P104" s="10"/>
    </row>
    <row r="105" spans="1:16" ht="15.7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15.7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15.75" hidden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ht="12.75" hidden="1"/>
    <row r="109" ht="12.75" hidden="1"/>
    <row r="110" spans="1:12" ht="16.5" customHeight="1">
      <c r="A110" s="540" t="s">
        <v>254</v>
      </c>
      <c r="B110" s="540"/>
      <c r="C110" s="540"/>
      <c r="D110" s="40"/>
      <c r="G110" s="41"/>
      <c r="H110" s="40"/>
      <c r="K110" s="42"/>
      <c r="L110" s="42"/>
    </row>
    <row r="111" spans="1:12" ht="22.5" customHeight="1">
      <c r="A111" s="313"/>
      <c r="B111" s="313"/>
      <c r="C111" s="314"/>
      <c r="D111" s="43"/>
      <c r="G111" s="270" t="s">
        <v>70</v>
      </c>
      <c r="H111" s="43"/>
      <c r="K111" s="556" t="s">
        <v>71</v>
      </c>
      <c r="L111" s="556"/>
    </row>
    <row r="112" spans="1:12" ht="16.5" customHeight="1">
      <c r="A112" s="540" t="s">
        <v>72</v>
      </c>
      <c r="B112" s="540"/>
      <c r="C112" s="540"/>
      <c r="D112" s="40"/>
      <c r="G112" s="42"/>
      <c r="H112" s="40"/>
      <c r="K112" s="42"/>
      <c r="L112" s="42"/>
    </row>
    <row r="113" spans="1:12" ht="22.5" customHeight="1">
      <c r="A113" s="37"/>
      <c r="B113" s="40"/>
      <c r="C113" s="43"/>
      <c r="D113" s="43"/>
      <c r="G113" s="270" t="s">
        <v>70</v>
      </c>
      <c r="H113" s="43"/>
      <c r="K113" s="556" t="s">
        <v>71</v>
      </c>
      <c r="L113" s="556"/>
    </row>
    <row r="115" spans="1:17" ht="34.5" customHeight="1" hidden="1">
      <c r="A115" s="575" t="s">
        <v>246</v>
      </c>
      <c r="B115" s="575"/>
      <c r="C115" s="575"/>
      <c r="D115" s="575"/>
      <c r="E115" s="575"/>
      <c r="F115" s="575"/>
      <c r="G115" s="575"/>
      <c r="H115" s="575"/>
      <c r="I115" s="575"/>
      <c r="J115" s="575"/>
      <c r="K115" s="575"/>
      <c r="L115" s="575"/>
      <c r="M115" s="575"/>
      <c r="N115" s="575"/>
      <c r="O115" s="575"/>
      <c r="P115" s="575"/>
      <c r="Q115" s="286"/>
    </row>
    <row r="116" spans="1:17" ht="46.5" customHeight="1" hidden="1">
      <c r="A116" s="575" t="s">
        <v>247</v>
      </c>
      <c r="B116" s="575"/>
      <c r="C116" s="575"/>
      <c r="D116" s="575"/>
      <c r="E116" s="575"/>
      <c r="F116" s="575"/>
      <c r="G116" s="575"/>
      <c r="H116" s="575"/>
      <c r="I116" s="575"/>
      <c r="J116" s="575"/>
      <c r="K116" s="575"/>
      <c r="L116" s="575"/>
      <c r="M116" s="575"/>
      <c r="N116" s="575"/>
      <c r="O116" s="575"/>
      <c r="P116" s="575"/>
      <c r="Q116" s="575"/>
    </row>
  </sheetData>
  <sheetProtection/>
  <mergeCells count="267">
    <mergeCell ref="A115:P115"/>
    <mergeCell ref="A116:Q116"/>
    <mergeCell ref="A110:C110"/>
    <mergeCell ref="A112:C112"/>
    <mergeCell ref="K111:L111"/>
    <mergeCell ref="K113:L113"/>
    <mergeCell ref="L104:M104"/>
    <mergeCell ref="N104:O104"/>
    <mergeCell ref="D103:E103"/>
    <mergeCell ref="F103:G103"/>
    <mergeCell ref="D104:E104"/>
    <mergeCell ref="F104:G104"/>
    <mergeCell ref="H104:I104"/>
    <mergeCell ref="J104:K104"/>
    <mergeCell ref="H103:I103"/>
    <mergeCell ref="J103:K103"/>
    <mergeCell ref="L102:M102"/>
    <mergeCell ref="N102:O102"/>
    <mergeCell ref="H102:I102"/>
    <mergeCell ref="J102:K102"/>
    <mergeCell ref="L103:M103"/>
    <mergeCell ref="N103:O103"/>
    <mergeCell ref="D101:E101"/>
    <mergeCell ref="F101:G101"/>
    <mergeCell ref="D102:E102"/>
    <mergeCell ref="F102:G102"/>
    <mergeCell ref="H101:I101"/>
    <mergeCell ref="J101:K101"/>
    <mergeCell ref="L101:M101"/>
    <mergeCell ref="N101:O101"/>
    <mergeCell ref="L99:M99"/>
    <mergeCell ref="N99:O99"/>
    <mergeCell ref="L100:M100"/>
    <mergeCell ref="N100:O100"/>
    <mergeCell ref="D100:E100"/>
    <mergeCell ref="F100:G100"/>
    <mergeCell ref="H100:I100"/>
    <mergeCell ref="J100:K100"/>
    <mergeCell ref="D99:E99"/>
    <mergeCell ref="F99:G99"/>
    <mergeCell ref="H99:I99"/>
    <mergeCell ref="J99:K99"/>
    <mergeCell ref="L98:M98"/>
    <mergeCell ref="N98:O98"/>
    <mergeCell ref="D97:E97"/>
    <mergeCell ref="F97:G97"/>
    <mergeCell ref="D98:E98"/>
    <mergeCell ref="F98:G98"/>
    <mergeCell ref="H98:I98"/>
    <mergeCell ref="J98:K98"/>
    <mergeCell ref="H97:I97"/>
    <mergeCell ref="J97:K97"/>
    <mergeCell ref="L95:M95"/>
    <mergeCell ref="N95:O95"/>
    <mergeCell ref="L96:M96"/>
    <mergeCell ref="N96:O96"/>
    <mergeCell ref="L97:M97"/>
    <mergeCell ref="N97:O97"/>
    <mergeCell ref="D96:E96"/>
    <mergeCell ref="F96:G96"/>
    <mergeCell ref="H96:I96"/>
    <mergeCell ref="J96:K96"/>
    <mergeCell ref="D95:E95"/>
    <mergeCell ref="F95:G95"/>
    <mergeCell ref="H95:I95"/>
    <mergeCell ref="J95:K95"/>
    <mergeCell ref="L94:M94"/>
    <mergeCell ref="N94:O94"/>
    <mergeCell ref="D93:E93"/>
    <mergeCell ref="F93:G93"/>
    <mergeCell ref="D94:E94"/>
    <mergeCell ref="F94:G94"/>
    <mergeCell ref="H94:I94"/>
    <mergeCell ref="J94:K94"/>
    <mergeCell ref="H93:I93"/>
    <mergeCell ref="J93:K93"/>
    <mergeCell ref="L91:M91"/>
    <mergeCell ref="N91:O91"/>
    <mergeCell ref="L92:M92"/>
    <mergeCell ref="N92:O92"/>
    <mergeCell ref="L93:M93"/>
    <mergeCell ref="N93:O93"/>
    <mergeCell ref="D92:E92"/>
    <mergeCell ref="F92:G92"/>
    <mergeCell ref="H92:I92"/>
    <mergeCell ref="J92:K92"/>
    <mergeCell ref="D91:E91"/>
    <mergeCell ref="F91:G91"/>
    <mergeCell ref="H91:I91"/>
    <mergeCell ref="J91:K91"/>
    <mergeCell ref="L90:M90"/>
    <mergeCell ref="N90:O90"/>
    <mergeCell ref="D89:E89"/>
    <mergeCell ref="F89:G89"/>
    <mergeCell ref="D90:E90"/>
    <mergeCell ref="F90:G90"/>
    <mergeCell ref="H90:I90"/>
    <mergeCell ref="J90:K90"/>
    <mergeCell ref="H89:I89"/>
    <mergeCell ref="J89:K89"/>
    <mergeCell ref="L83:M83"/>
    <mergeCell ref="N83:O83"/>
    <mergeCell ref="L84:M84"/>
    <mergeCell ref="N84:O84"/>
    <mergeCell ref="L89:M89"/>
    <mergeCell ref="N89:O89"/>
    <mergeCell ref="D84:E84"/>
    <mergeCell ref="F84:G84"/>
    <mergeCell ref="H84:I84"/>
    <mergeCell ref="J84:K84"/>
    <mergeCell ref="A87:N87"/>
    <mergeCell ref="D83:E83"/>
    <mergeCell ref="F83:G83"/>
    <mergeCell ref="H83:I83"/>
    <mergeCell ref="J83:K83"/>
    <mergeCell ref="L82:M82"/>
    <mergeCell ref="N82:O82"/>
    <mergeCell ref="D81:E81"/>
    <mergeCell ref="F81:G81"/>
    <mergeCell ref="D82:E82"/>
    <mergeCell ref="F82:G82"/>
    <mergeCell ref="H82:I82"/>
    <mergeCell ref="J82:K82"/>
    <mergeCell ref="H81:I81"/>
    <mergeCell ref="J81:K81"/>
    <mergeCell ref="L79:M79"/>
    <mergeCell ref="N79:O79"/>
    <mergeCell ref="L80:M80"/>
    <mergeCell ref="N80:O80"/>
    <mergeCell ref="L81:M81"/>
    <mergeCell ref="N81:O81"/>
    <mergeCell ref="D80:E80"/>
    <mergeCell ref="F80:G80"/>
    <mergeCell ref="H80:I80"/>
    <mergeCell ref="J80:K80"/>
    <mergeCell ref="D79:E79"/>
    <mergeCell ref="F79:G79"/>
    <mergeCell ref="H79:I79"/>
    <mergeCell ref="J79:K79"/>
    <mergeCell ref="L78:M78"/>
    <mergeCell ref="N78:O78"/>
    <mergeCell ref="D77:E77"/>
    <mergeCell ref="F77:G77"/>
    <mergeCell ref="D78:E78"/>
    <mergeCell ref="F78:G78"/>
    <mergeCell ref="H78:I78"/>
    <mergeCell ref="J78:K78"/>
    <mergeCell ref="H77:I77"/>
    <mergeCell ref="J77:K77"/>
    <mergeCell ref="L75:M75"/>
    <mergeCell ref="N75:O75"/>
    <mergeCell ref="L76:M76"/>
    <mergeCell ref="N76:O76"/>
    <mergeCell ref="L77:M77"/>
    <mergeCell ref="N77:O77"/>
    <mergeCell ref="D76:E76"/>
    <mergeCell ref="F76:G76"/>
    <mergeCell ref="H76:I76"/>
    <mergeCell ref="J76:K76"/>
    <mergeCell ref="D75:E75"/>
    <mergeCell ref="F75:G75"/>
    <mergeCell ref="H75:I75"/>
    <mergeCell ref="J75:K75"/>
    <mergeCell ref="L74:M74"/>
    <mergeCell ref="N74:O74"/>
    <mergeCell ref="D73:E73"/>
    <mergeCell ref="F73:G73"/>
    <mergeCell ref="D74:E74"/>
    <mergeCell ref="F74:G74"/>
    <mergeCell ref="H74:I74"/>
    <mergeCell ref="J74:K74"/>
    <mergeCell ref="H73:I73"/>
    <mergeCell ref="J73:K73"/>
    <mergeCell ref="L71:M71"/>
    <mergeCell ref="N71:O71"/>
    <mergeCell ref="L72:M72"/>
    <mergeCell ref="N72:O72"/>
    <mergeCell ref="L73:M73"/>
    <mergeCell ref="N73:O73"/>
    <mergeCell ref="D72:E72"/>
    <mergeCell ref="F72:G72"/>
    <mergeCell ref="H72:I72"/>
    <mergeCell ref="J72:K72"/>
    <mergeCell ref="D71:E71"/>
    <mergeCell ref="F71:G71"/>
    <mergeCell ref="H71:I71"/>
    <mergeCell ref="J71:K71"/>
    <mergeCell ref="N69:O69"/>
    <mergeCell ref="D70:E70"/>
    <mergeCell ref="F70:G70"/>
    <mergeCell ref="H70:I70"/>
    <mergeCell ref="J70:K70"/>
    <mergeCell ref="L70:M70"/>
    <mergeCell ref="N70:O70"/>
    <mergeCell ref="F69:G69"/>
    <mergeCell ref="H69:I69"/>
    <mergeCell ref="J69:K69"/>
    <mergeCell ref="L42:O43"/>
    <mergeCell ref="D44:D45"/>
    <mergeCell ref="E44:E45"/>
    <mergeCell ref="F44:F45"/>
    <mergeCell ref="H44:H45"/>
    <mergeCell ref="I44:I45"/>
    <mergeCell ref="J44:J45"/>
    <mergeCell ref="L44:L45"/>
    <mergeCell ref="M44:M45"/>
    <mergeCell ref="N44:N45"/>
    <mergeCell ref="F17:F18"/>
    <mergeCell ref="J17:J18"/>
    <mergeCell ref="N17:N18"/>
    <mergeCell ref="A67:N67"/>
    <mergeCell ref="A15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30:B30"/>
    <mergeCell ref="A31:B31"/>
    <mergeCell ref="A32:B32"/>
    <mergeCell ref="A33:B33"/>
    <mergeCell ref="A34:B34"/>
    <mergeCell ref="A35:B35"/>
    <mergeCell ref="A36:B36"/>
    <mergeCell ref="A37:B37"/>
    <mergeCell ref="L15:O16"/>
    <mergeCell ref="L17:L18"/>
    <mergeCell ref="M17:M18"/>
    <mergeCell ref="A46:B46"/>
    <mergeCell ref="H15:K16"/>
    <mergeCell ref="A42:B45"/>
    <mergeCell ref="C15:C18"/>
    <mergeCell ref="D15:G16"/>
    <mergeCell ref="C42:C45"/>
    <mergeCell ref="D42:G43"/>
    <mergeCell ref="A49:B49"/>
    <mergeCell ref="A50:B50"/>
    <mergeCell ref="A51:B51"/>
    <mergeCell ref="A52:B52"/>
    <mergeCell ref="A13:N13"/>
    <mergeCell ref="A14:N14"/>
    <mergeCell ref="A47:B47"/>
    <mergeCell ref="A48:B48"/>
    <mergeCell ref="H42:K43"/>
    <mergeCell ref="D17:D18"/>
    <mergeCell ref="E17:E18"/>
    <mergeCell ref="H17:H18"/>
    <mergeCell ref="I17:I18"/>
    <mergeCell ref="A38:B38"/>
    <mergeCell ref="A53:B53"/>
    <mergeCell ref="A54:B54"/>
    <mergeCell ref="A57:B57"/>
    <mergeCell ref="A58:B58"/>
    <mergeCell ref="A59:B59"/>
    <mergeCell ref="A60:B60"/>
    <mergeCell ref="A61:B61"/>
    <mergeCell ref="A62:B62"/>
    <mergeCell ref="L69:M69"/>
    <mergeCell ref="A63:B63"/>
    <mergeCell ref="A64:B64"/>
    <mergeCell ref="A65:B65"/>
    <mergeCell ref="D69:E69"/>
    <mergeCell ref="A69:B6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D26"/>
  <sheetViews>
    <sheetView workbookViewId="0" topLeftCell="A1">
      <selection activeCell="C10" sqref="C10"/>
    </sheetView>
  </sheetViews>
  <sheetFormatPr defaultColWidth="9.00390625" defaultRowHeight="12.75"/>
  <cols>
    <col min="1" max="1" width="14.375" style="0" customWidth="1"/>
  </cols>
  <sheetData>
    <row r="9" spans="1:3" ht="25.5">
      <c r="A9" s="283" t="str">
        <f>CONCATENATE(B9," рік 
(звіт)")</f>
        <v>20__ рік 
(звіт)</v>
      </c>
      <c r="B9" t="s">
        <v>256</v>
      </c>
      <c r="C9" t="str">
        <f>CONCATENATE("01.01.",B9)</f>
        <v>01.01.20__</v>
      </c>
    </row>
    <row r="10" spans="1:4" ht="12.75">
      <c r="A10" t="str">
        <f>CONCATENATE(B10," рік (затверджено з урахуванням внесених змін  )")</f>
        <v>20__ рік (затверджено з урахуванням внесених змін  )</v>
      </c>
      <c r="B10" t="s">
        <v>256</v>
      </c>
      <c r="C10" t="str">
        <f>CONCATENATE("01.01.",B10)</f>
        <v>01.01.20__</v>
      </c>
      <c r="D10" t="str">
        <f>CONCATENATE("31.12.",B10)</f>
        <v>31.12.20__</v>
      </c>
    </row>
    <row r="11" spans="1:3" ht="25.5">
      <c r="A11" s="283" t="str">
        <f>CONCATENATE(B11,"  рік
(проект)")</f>
        <v>20__  рік
(проект)</v>
      </c>
      <c r="B11" t="s">
        <v>256</v>
      </c>
      <c r="C11" t="str">
        <f>CONCATENATE("01.01.",B11)</f>
        <v>01.01.20__</v>
      </c>
    </row>
    <row r="12" spans="1:2" ht="25.5">
      <c r="A12" s="283" t="str">
        <f>CONCATENATE(B12," рік
(прогноз)")</f>
        <v>20__ рік
(прогноз)</v>
      </c>
      <c r="B12" t="s">
        <v>256</v>
      </c>
    </row>
    <row r="13" spans="1:2" ht="25.5">
      <c r="A13" s="283" t="str">
        <f>CONCATENATE(B13," рік
(прогноз)")</f>
        <v>20__ рік
(прогноз)</v>
      </c>
      <c r="B13" t="s">
        <v>256</v>
      </c>
    </row>
    <row r="16" spans="1:2" ht="12.75">
      <c r="A16" s="283" t="s">
        <v>240</v>
      </c>
      <c r="B16">
        <v>1.12</v>
      </c>
    </row>
    <row r="20" spans="1:4" ht="12.75">
      <c r="A20" t="s">
        <v>272</v>
      </c>
      <c r="B20" s="415">
        <v>1</v>
      </c>
      <c r="C20" t="s">
        <v>273</v>
      </c>
      <c r="D20">
        <v>1</v>
      </c>
    </row>
    <row r="21" spans="2:4" ht="12.75">
      <c r="B21" s="415"/>
      <c r="C21" t="s">
        <v>273</v>
      </c>
      <c r="D21">
        <v>2</v>
      </c>
    </row>
    <row r="22" spans="2:4" ht="12.75">
      <c r="B22" s="415"/>
      <c r="C22" t="s">
        <v>273</v>
      </c>
      <c r="D22">
        <v>3</v>
      </c>
    </row>
    <row r="23" spans="1:4" ht="12.75">
      <c r="A23" t="s">
        <v>272</v>
      </c>
      <c r="B23" s="415">
        <v>2</v>
      </c>
      <c r="C23" t="s">
        <v>273</v>
      </c>
      <c r="D23">
        <v>1</v>
      </c>
    </row>
    <row r="24" spans="2:4" ht="12.75">
      <c r="B24" s="415"/>
      <c r="C24" t="s">
        <v>273</v>
      </c>
      <c r="D24">
        <v>2</v>
      </c>
    </row>
    <row r="25" spans="2:4" ht="12.75">
      <c r="B25" s="415"/>
      <c r="C25" t="s">
        <v>273</v>
      </c>
      <c r="D25">
        <v>3</v>
      </c>
    </row>
    <row r="26" spans="1:2" ht="12.75">
      <c r="A26" t="s">
        <v>272</v>
      </c>
      <c r="B26" s="415"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rfu1911</dc:creator>
  <cp:keywords/>
  <dc:description/>
  <cp:lastModifiedBy>Штыль В В</cp:lastModifiedBy>
  <cp:lastPrinted>2016-10-20T12:59:42Z</cp:lastPrinted>
  <dcterms:created xsi:type="dcterms:W3CDTF">2015-10-28T10:58:34Z</dcterms:created>
  <dcterms:modified xsi:type="dcterms:W3CDTF">2016-11-18T10:34:06Z</dcterms:modified>
  <cp:category/>
  <cp:version/>
  <cp:contentType/>
  <cp:contentStatus/>
</cp:coreProperties>
</file>